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24226"/>
  <mc:AlternateContent xmlns:mc="http://schemas.openxmlformats.org/markup-compatibility/2006">
    <mc:Choice Requires="x15">
      <x15ac:absPath xmlns:x15ac="http://schemas.microsoft.com/office/spreadsheetml/2010/11/ac" url="C:\Users\Nash\Documents\1 A BEN SUMMERS ADAJIO\1 A GEOFF WILLIAMS DALTOK\1 A A NASH DG COIN DOCS\1 A NGC PHASE 1 ALL DOCS\1 C NGC ALGOR MIND PROF PLAN\1 A NGC BACK FORCE PLAN\1 NEWEST VERSION\FOR PUBLIC WITHOUT BONDING FORMULA\"/>
    </mc:Choice>
  </mc:AlternateContent>
  <xr:revisionPtr revIDLastSave="0" documentId="13_ncr:1_{3254BB66-E37E-4107-9404-0BB357E6470B}" xr6:coauthVersionLast="47" xr6:coauthVersionMax="47" xr10:uidLastSave="{00000000-0000-0000-0000-000000000000}"/>
  <bookViews>
    <workbookView xWindow="-120" yWindow="-120" windowWidth="20730" windowHeight="11160" activeTab="1" xr2:uid="{00000000-000D-0000-FFFF-FFFF00000000}"/>
  </bookViews>
  <sheets>
    <sheet name="NGC Fund Box #1" sheetId="1" r:id="rId1"/>
    <sheet name="NGC Fund Box #2" sheetId="4" r:id="rId2"/>
    <sheet name="NGC Fund Box #3"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24" i="1" l="1"/>
  <c r="R25" i="1"/>
  <c r="R26" i="1"/>
  <c r="R27" i="1"/>
  <c r="R28" i="1"/>
  <c r="R29" i="1"/>
  <c r="R30" i="1"/>
  <c r="R31" i="1"/>
  <c r="R32" i="1"/>
  <c r="R9" i="1"/>
  <c r="R10" i="1"/>
  <c r="R11" i="1"/>
  <c r="R12" i="1"/>
  <c r="R13" i="1"/>
  <c r="R14" i="1"/>
  <c r="R15" i="1"/>
  <c r="R16" i="1"/>
  <c r="R17" i="1"/>
  <c r="R18" i="1"/>
  <c r="R19" i="1"/>
  <c r="R20" i="1"/>
  <c r="R21" i="1"/>
  <c r="R22" i="1"/>
  <c r="R23" i="1"/>
  <c r="R5" i="1"/>
  <c r="R6" i="1"/>
  <c r="R7" i="1"/>
  <c r="R8" i="1"/>
  <c r="R4" i="1"/>
  <c r="J32" i="1"/>
  <c r="I6" i="1"/>
  <c r="I7" i="1"/>
  <c r="I8" i="1"/>
  <c r="I9" i="1"/>
  <c r="I10" i="1"/>
  <c r="I11" i="1"/>
  <c r="I12" i="1"/>
  <c r="I13" i="1"/>
  <c r="I14" i="1"/>
  <c r="I15" i="1"/>
  <c r="I16" i="1"/>
  <c r="I17" i="1"/>
  <c r="I18" i="1"/>
  <c r="I19" i="1"/>
  <c r="I20" i="1"/>
  <c r="I21" i="1"/>
  <c r="I22" i="1"/>
  <c r="I23" i="1"/>
  <c r="I24" i="1"/>
  <c r="I25" i="1"/>
  <c r="I26" i="1"/>
  <c r="I27" i="1"/>
  <c r="I28" i="1"/>
  <c r="I29" i="1"/>
  <c r="I30" i="1"/>
  <c r="I31" i="1"/>
  <c r="I32" i="1"/>
  <c r="I5" i="1"/>
  <c r="H7" i="1"/>
  <c r="H8" i="1"/>
  <c r="H9" i="1"/>
  <c r="H10" i="1"/>
  <c r="H11" i="1"/>
  <c r="H12" i="1"/>
  <c r="H13" i="1"/>
  <c r="H14" i="1"/>
  <c r="H15" i="1"/>
  <c r="H16" i="1"/>
  <c r="H17" i="1"/>
  <c r="H18" i="1"/>
  <c r="H19" i="1"/>
  <c r="H20" i="1"/>
  <c r="H21" i="1"/>
  <c r="H22" i="1"/>
  <c r="H23" i="1"/>
  <c r="H24" i="1"/>
  <c r="H25" i="1"/>
  <c r="H26" i="1"/>
  <c r="H27" i="1"/>
  <c r="H28" i="1"/>
  <c r="H29" i="1"/>
  <c r="H30" i="1"/>
  <c r="H31" i="1"/>
  <c r="H32" i="1"/>
  <c r="H6" i="1"/>
  <c r="H5" i="1"/>
  <c r="K5" i="5"/>
  <c r="M34" i="5"/>
  <c r="M33" i="5" s="1"/>
  <c r="I5" i="4"/>
  <c r="M33" i="4"/>
  <c r="I5" i="5" l="1"/>
  <c r="G5" i="5"/>
  <c r="G6" i="5" s="1"/>
  <c r="D5" i="5"/>
  <c r="E5" i="5" s="1"/>
  <c r="E4" i="5"/>
  <c r="G5" i="4"/>
  <c r="I6" i="4" s="1"/>
  <c r="E4" i="4"/>
  <c r="D5" i="4"/>
  <c r="E5" i="4" s="1"/>
  <c r="G6" i="4" l="1"/>
  <c r="D6" i="4"/>
  <c r="D7" i="4" s="1"/>
  <c r="D8" i="4" s="1"/>
  <c r="D9" i="4" s="1"/>
  <c r="D10" i="4" s="1"/>
  <c r="D11" i="4" s="1"/>
  <c r="E11" i="4" s="1"/>
  <c r="G7" i="5"/>
  <c r="I7" i="5"/>
  <c r="D6" i="5"/>
  <c r="E8" i="4"/>
  <c r="I6" i="5"/>
  <c r="E4" i="1"/>
  <c r="H4" i="1"/>
  <c r="K6" i="5"/>
  <c r="K7" i="5"/>
  <c r="K8" i="5"/>
  <c r="K9" i="5"/>
  <c r="K10" i="5"/>
  <c r="K11" i="5"/>
  <c r="K12" i="5"/>
  <c r="K13" i="5"/>
  <c r="K14" i="5"/>
  <c r="K15" i="5"/>
  <c r="K16" i="5"/>
  <c r="K17" i="5"/>
  <c r="K18" i="5"/>
  <c r="K19" i="5"/>
  <c r="K20" i="5"/>
  <c r="K21" i="5"/>
  <c r="K22" i="5"/>
  <c r="K23" i="5"/>
  <c r="K24" i="5"/>
  <c r="K25" i="5"/>
  <c r="K26" i="5"/>
  <c r="K27" i="5"/>
  <c r="K28" i="5"/>
  <c r="K29" i="5"/>
  <c r="K30" i="5"/>
  <c r="K31" i="5"/>
  <c r="K32" i="5"/>
  <c r="K4" i="5"/>
  <c r="K6" i="4"/>
  <c r="K7" i="4"/>
  <c r="K11" i="4"/>
  <c r="K14" i="4"/>
  <c r="K15" i="4"/>
  <c r="K19" i="4"/>
  <c r="K22" i="4"/>
  <c r="K23" i="4"/>
  <c r="K27" i="4"/>
  <c r="K30" i="4"/>
  <c r="K31" i="4"/>
  <c r="K8" i="4"/>
  <c r="K9" i="4"/>
  <c r="K10" i="4"/>
  <c r="K12" i="4"/>
  <c r="K13" i="4"/>
  <c r="K16" i="4"/>
  <c r="K17" i="4"/>
  <c r="K18" i="4"/>
  <c r="K20" i="4"/>
  <c r="K21" i="4"/>
  <c r="K24" i="4"/>
  <c r="K25" i="4"/>
  <c r="K26" i="4"/>
  <c r="K28" i="4"/>
  <c r="K29" i="4"/>
  <c r="K32" i="4"/>
  <c r="K5" i="4"/>
  <c r="K4" i="4"/>
  <c r="H4" i="5"/>
  <c r="K7" i="1"/>
  <c r="K8" i="1"/>
  <c r="K9" i="1"/>
  <c r="K10" i="1"/>
  <c r="K11" i="1"/>
  <c r="K12" i="1"/>
  <c r="K13" i="1"/>
  <c r="K14" i="1"/>
  <c r="K15" i="1"/>
  <c r="K16" i="1"/>
  <c r="K17" i="1"/>
  <c r="K18" i="1"/>
  <c r="K19" i="1"/>
  <c r="K20" i="1"/>
  <c r="K21" i="1"/>
  <c r="K22" i="1"/>
  <c r="K23" i="1"/>
  <c r="K24" i="1"/>
  <c r="K25" i="1"/>
  <c r="K26" i="1"/>
  <c r="K27" i="1"/>
  <c r="K28" i="1"/>
  <c r="K29" i="1"/>
  <c r="K30" i="1"/>
  <c r="K31" i="1"/>
  <c r="K32" i="1"/>
  <c r="M32" i="1" s="1"/>
  <c r="K5" i="1"/>
  <c r="K6" i="1"/>
  <c r="P10" i="1"/>
  <c r="P11" i="1"/>
  <c r="P12" i="1"/>
  <c r="P13" i="1"/>
  <c r="P14" i="1"/>
  <c r="P15" i="1"/>
  <c r="P16" i="1"/>
  <c r="P17" i="1"/>
  <c r="P18" i="1"/>
  <c r="P19" i="1"/>
  <c r="P20" i="1"/>
  <c r="P21" i="1"/>
  <c r="P22" i="1"/>
  <c r="P23" i="1"/>
  <c r="P24" i="1"/>
  <c r="P25" i="1"/>
  <c r="P26" i="1"/>
  <c r="P27" i="1"/>
  <c r="P28" i="1"/>
  <c r="P29" i="1"/>
  <c r="P30" i="1"/>
  <c r="P31" i="1"/>
  <c r="P32" i="1"/>
  <c r="P5" i="1"/>
  <c r="P6" i="1"/>
  <c r="P7" i="1"/>
  <c r="P8" i="1"/>
  <c r="P9" i="1"/>
  <c r="H4" i="4"/>
  <c r="E7" i="4" l="1"/>
  <c r="D12" i="4"/>
  <c r="E9" i="4"/>
  <c r="E10" i="4"/>
  <c r="E6" i="4"/>
  <c r="G7" i="4"/>
  <c r="I7" i="4"/>
  <c r="K35" i="5"/>
  <c r="G8" i="5"/>
  <c r="I8" i="5"/>
  <c r="D7" i="5"/>
  <c r="E6" i="5"/>
  <c r="D13" i="4"/>
  <c r="E12" i="4"/>
  <c r="K35" i="4"/>
  <c r="P4" i="1"/>
  <c r="K4" i="1"/>
  <c r="K35" i="1" s="1"/>
  <c r="H5" i="4"/>
  <c r="J5" i="4"/>
  <c r="M4" i="1" l="1"/>
  <c r="G8" i="4"/>
  <c r="I8" i="4"/>
  <c r="D14" i="4"/>
  <c r="E13" i="4"/>
  <c r="D8" i="5"/>
  <c r="E7" i="5"/>
  <c r="G9" i="5"/>
  <c r="I9" i="5"/>
  <c r="J6" i="4"/>
  <c r="H6" i="4"/>
  <c r="G9" i="4" l="1"/>
  <c r="I9" i="4"/>
  <c r="G10" i="5"/>
  <c r="I10" i="5"/>
  <c r="D9" i="5"/>
  <c r="E8" i="5"/>
  <c r="D15" i="4"/>
  <c r="E14" i="4"/>
  <c r="H7" i="4"/>
  <c r="J7" i="4"/>
  <c r="G10" i="4" l="1"/>
  <c r="I10" i="4"/>
  <c r="D16" i="4"/>
  <c r="E15" i="4"/>
  <c r="D10" i="5"/>
  <c r="E9" i="5"/>
  <c r="G11" i="5"/>
  <c r="I11" i="5"/>
  <c r="J8" i="4"/>
  <c r="H8" i="4"/>
  <c r="G11" i="4" l="1"/>
  <c r="I11" i="4"/>
  <c r="D17" i="4"/>
  <c r="E16" i="4"/>
  <c r="G12" i="5"/>
  <c r="I12" i="5"/>
  <c r="D11" i="5"/>
  <c r="E10" i="5"/>
  <c r="J9" i="4"/>
  <c r="H9" i="4"/>
  <c r="G12" i="4" l="1"/>
  <c r="I12" i="4"/>
  <c r="D12" i="5"/>
  <c r="E11" i="5"/>
  <c r="G13" i="5"/>
  <c r="I13" i="5"/>
  <c r="D18" i="4"/>
  <c r="E17" i="4"/>
  <c r="J10" i="4"/>
  <c r="H10" i="4"/>
  <c r="G13" i="4" l="1"/>
  <c r="I13" i="4"/>
  <c r="D19" i="4"/>
  <c r="E18" i="4"/>
  <c r="G14" i="5"/>
  <c r="I14" i="5"/>
  <c r="D13" i="5"/>
  <c r="E12" i="5"/>
  <c r="H11" i="4"/>
  <c r="J11" i="4"/>
  <c r="G14" i="4" l="1"/>
  <c r="I14" i="4"/>
  <c r="D20" i="4"/>
  <c r="E19" i="4"/>
  <c r="D14" i="5"/>
  <c r="E13" i="5"/>
  <c r="G15" i="5"/>
  <c r="I15" i="5"/>
  <c r="J12" i="4"/>
  <c r="H12" i="4"/>
  <c r="G15" i="4" l="1"/>
  <c r="I15" i="4"/>
  <c r="G16" i="5"/>
  <c r="I16" i="5"/>
  <c r="D15" i="5"/>
  <c r="E14" i="5"/>
  <c r="D21" i="4"/>
  <c r="E20" i="4"/>
  <c r="H13" i="4"/>
  <c r="J13" i="4"/>
  <c r="G16" i="4" l="1"/>
  <c r="I16" i="4"/>
  <c r="D22" i="4"/>
  <c r="E21" i="4"/>
  <c r="D16" i="5"/>
  <c r="E15" i="5"/>
  <c r="G17" i="5"/>
  <c r="I17" i="5"/>
  <c r="J14" i="4"/>
  <c r="H14" i="4"/>
  <c r="G17" i="4" l="1"/>
  <c r="I17" i="4"/>
  <c r="D23" i="4"/>
  <c r="E22" i="4"/>
  <c r="G18" i="5"/>
  <c r="I18" i="5"/>
  <c r="D17" i="5"/>
  <c r="E16" i="5"/>
  <c r="H15" i="4"/>
  <c r="J15" i="4"/>
  <c r="G18" i="4" l="1"/>
  <c r="I18" i="4"/>
  <c r="D24" i="4"/>
  <c r="E23" i="4"/>
  <c r="D18" i="5"/>
  <c r="E17" i="5"/>
  <c r="G19" i="5"/>
  <c r="I19" i="5"/>
  <c r="J16" i="4"/>
  <c r="H16" i="4"/>
  <c r="G19" i="4" l="1"/>
  <c r="I19" i="4"/>
  <c r="G20" i="5"/>
  <c r="I20" i="5"/>
  <c r="D19" i="5"/>
  <c r="E18" i="5"/>
  <c r="D25" i="4"/>
  <c r="E24" i="4"/>
  <c r="J18" i="4"/>
  <c r="H17" i="4"/>
  <c r="J17" i="4"/>
  <c r="G20" i="4" l="1"/>
  <c r="I20" i="4"/>
  <c r="G21" i="5"/>
  <c r="I21" i="5"/>
  <c r="D26" i="4"/>
  <c r="E25" i="4"/>
  <c r="D20" i="5"/>
  <c r="E19" i="5"/>
  <c r="H18" i="4"/>
  <c r="G21" i="4" l="1"/>
  <c r="I21" i="4"/>
  <c r="G22" i="5"/>
  <c r="I22" i="5"/>
  <c r="D21" i="5"/>
  <c r="E20" i="5"/>
  <c r="D27" i="4"/>
  <c r="E26" i="4"/>
  <c r="J20" i="4"/>
  <c r="H19" i="4"/>
  <c r="J19" i="4"/>
  <c r="G22" i="4" l="1"/>
  <c r="I22" i="4"/>
  <c r="D28" i="4"/>
  <c r="E27" i="4"/>
  <c r="D22" i="5"/>
  <c r="E21" i="5"/>
  <c r="G23" i="5"/>
  <c r="I23" i="5"/>
  <c r="H20" i="4"/>
  <c r="G23" i="4" l="1"/>
  <c r="I23" i="4"/>
  <c r="D23" i="5"/>
  <c r="E22" i="5"/>
  <c r="D29" i="4"/>
  <c r="E28" i="4"/>
  <c r="G24" i="5"/>
  <c r="I24" i="5"/>
  <c r="J22" i="4"/>
  <c r="H21" i="4"/>
  <c r="J21" i="4"/>
  <c r="G24" i="4" l="1"/>
  <c r="I24" i="4"/>
  <c r="D30" i="4"/>
  <c r="E29" i="4"/>
  <c r="D24" i="5"/>
  <c r="E23" i="5"/>
  <c r="G25" i="5"/>
  <c r="I25" i="5"/>
  <c r="H22" i="4"/>
  <c r="G25" i="4" l="1"/>
  <c r="I25" i="4"/>
  <c r="D25" i="5"/>
  <c r="E24" i="5"/>
  <c r="G26" i="5"/>
  <c r="I26" i="5"/>
  <c r="D31" i="4"/>
  <c r="E30" i="4"/>
  <c r="J24" i="4"/>
  <c r="H23" i="4"/>
  <c r="J23" i="4"/>
  <c r="G26" i="4" l="1"/>
  <c r="I26" i="4"/>
  <c r="G27" i="5"/>
  <c r="I27" i="5"/>
  <c r="D26" i="5"/>
  <c r="E25" i="5"/>
  <c r="D32" i="4"/>
  <c r="E31" i="4"/>
  <c r="H24" i="4"/>
  <c r="E32" i="4" l="1"/>
  <c r="I32" i="4"/>
  <c r="G27" i="4"/>
  <c r="I27" i="4"/>
  <c r="G28" i="5"/>
  <c r="I28" i="5"/>
  <c r="D27" i="5"/>
  <c r="E26" i="5"/>
  <c r="J26" i="4"/>
  <c r="H25" i="4"/>
  <c r="J25" i="4"/>
  <c r="G28" i="4" l="1"/>
  <c r="I28" i="4"/>
  <c r="G29" i="5"/>
  <c r="I29" i="5"/>
  <c r="D28" i="5"/>
  <c r="E27" i="5"/>
  <c r="H26" i="4"/>
  <c r="G29" i="4" l="1"/>
  <c r="I29" i="4"/>
  <c r="D29" i="5"/>
  <c r="E28" i="5"/>
  <c r="G30" i="5"/>
  <c r="I30" i="5"/>
  <c r="J28" i="4"/>
  <c r="H27" i="4"/>
  <c r="J27" i="4"/>
  <c r="G30" i="4" l="1"/>
  <c r="I30" i="4"/>
  <c r="G31" i="5"/>
  <c r="I31" i="5"/>
  <c r="D30" i="5"/>
  <c r="E29" i="5"/>
  <c r="H28" i="4"/>
  <c r="G31" i="4" l="1"/>
  <c r="G32" i="4" s="1"/>
  <c r="G35" i="4" s="1"/>
  <c r="I36" i="4" s="1"/>
  <c r="I31" i="4"/>
  <c r="I35" i="4" s="1"/>
  <c r="G32" i="5"/>
  <c r="G35" i="5" s="1"/>
  <c r="D31" i="5"/>
  <c r="E30" i="5"/>
  <c r="J30" i="4"/>
  <c r="H29" i="4"/>
  <c r="J29" i="4"/>
  <c r="D32" i="5" l="1"/>
  <c r="E31" i="5"/>
  <c r="H30" i="4"/>
  <c r="E32" i="5" l="1"/>
  <c r="I32" i="5"/>
  <c r="I35" i="5" s="1"/>
  <c r="G35" i="1"/>
  <c r="J31" i="4"/>
  <c r="J35" i="4" s="1"/>
  <c r="H31" i="4"/>
  <c r="I36" i="5" l="1"/>
  <c r="H32" i="4"/>
  <c r="H35" i="4" s="1"/>
  <c r="J36" i="4" s="1"/>
  <c r="J37" i="4" s="1"/>
  <c r="M36" i="4" l="1"/>
  <c r="E5" i="1" l="1"/>
  <c r="J5" i="1" s="1"/>
  <c r="M5" i="1" s="1"/>
  <c r="E6" i="1" l="1"/>
  <c r="J6" i="1" s="1"/>
  <c r="M6" i="1" s="1"/>
  <c r="E7" i="1" l="1"/>
  <c r="J7" i="1" s="1"/>
  <c r="M7" i="1" s="1"/>
  <c r="E8" i="1" l="1"/>
  <c r="J8" i="1" s="1"/>
  <c r="M8" i="1" s="1"/>
  <c r="E9" i="1" l="1"/>
  <c r="J9" i="1" s="1"/>
  <c r="M9" i="1" s="1"/>
  <c r="E10" i="1" l="1"/>
  <c r="J10" i="1" s="1"/>
  <c r="M10" i="1" s="1"/>
  <c r="E11" i="1" l="1"/>
  <c r="J11" i="1" s="1"/>
  <c r="M11" i="1" s="1"/>
  <c r="E12" i="1" l="1"/>
  <c r="J12" i="1" s="1"/>
  <c r="M12" i="1" s="1"/>
  <c r="E13" i="1" l="1"/>
  <c r="J13" i="1" s="1"/>
  <c r="M13" i="1" s="1"/>
  <c r="E14" i="1" l="1"/>
  <c r="J14" i="1" s="1"/>
  <c r="M14" i="1" s="1"/>
  <c r="E15" i="1" l="1"/>
  <c r="J15" i="1" s="1"/>
  <c r="M15" i="1" s="1"/>
  <c r="E16" i="1" l="1"/>
  <c r="J16" i="1" s="1"/>
  <c r="M16" i="1" s="1"/>
  <c r="E17" i="1" l="1"/>
  <c r="J17" i="1" s="1"/>
  <c r="M17" i="1" s="1"/>
  <c r="E18" i="1" l="1"/>
  <c r="J18" i="1" s="1"/>
  <c r="M18" i="1" s="1"/>
  <c r="E19" i="1" l="1"/>
  <c r="J19" i="1" s="1"/>
  <c r="M19" i="1" s="1"/>
  <c r="E20" i="1" l="1"/>
  <c r="J20" i="1" s="1"/>
  <c r="M20" i="1" s="1"/>
  <c r="E21" i="1" l="1"/>
  <c r="J21" i="1" s="1"/>
  <c r="M21" i="1" s="1"/>
  <c r="E22" i="1" l="1"/>
  <c r="J22" i="1" s="1"/>
  <c r="M22" i="1" s="1"/>
  <c r="E23" i="1" l="1"/>
  <c r="J23" i="1" s="1"/>
  <c r="M23" i="1" s="1"/>
  <c r="E24" i="1" l="1"/>
  <c r="J24" i="1" s="1"/>
  <c r="M24" i="1" s="1"/>
  <c r="E25" i="1" l="1"/>
  <c r="J25" i="1" s="1"/>
  <c r="M25" i="1" s="1"/>
  <c r="E26" i="1" l="1"/>
  <c r="J26" i="1" s="1"/>
  <c r="M26" i="1" s="1"/>
  <c r="E27" i="1" l="1"/>
  <c r="J27" i="1" s="1"/>
  <c r="M27" i="1" s="1"/>
  <c r="E28" i="1" l="1"/>
  <c r="J28" i="1" s="1"/>
  <c r="M28" i="1" s="1"/>
  <c r="E29" i="1" l="1"/>
  <c r="J29" i="1" s="1"/>
  <c r="M29" i="1" s="1"/>
  <c r="E30" i="1" l="1"/>
  <c r="J30" i="1" s="1"/>
  <c r="M30" i="1" s="1"/>
  <c r="I35" i="1" l="1"/>
  <c r="I36" i="1" s="1"/>
  <c r="E31" i="1"/>
  <c r="J31" i="1" s="1"/>
  <c r="M31" i="1" s="1"/>
  <c r="H35" i="1" l="1"/>
  <c r="J36" i="1" s="1"/>
  <c r="E32" i="1"/>
  <c r="J35" i="1" s="1"/>
  <c r="N33" i="1" s="1"/>
  <c r="N34" i="1" s="1"/>
  <c r="J37" i="1" l="1"/>
  <c r="J38" i="4" s="1"/>
  <c r="J6" i="5"/>
  <c r="H6" i="5"/>
  <c r="H7" i="5"/>
  <c r="J7" i="5"/>
  <c r="H8" i="5"/>
  <c r="J8" i="5"/>
  <c r="H9" i="5"/>
  <c r="J9" i="5"/>
  <c r="J10" i="5"/>
  <c r="H10" i="5"/>
  <c r="H11" i="5"/>
  <c r="J11" i="5"/>
  <c r="J12" i="5"/>
  <c r="H12" i="5"/>
  <c r="H13" i="5"/>
  <c r="J13" i="5"/>
  <c r="H14" i="5"/>
  <c r="J14" i="5"/>
  <c r="H15" i="5"/>
  <c r="J15" i="5"/>
  <c r="H16" i="5"/>
  <c r="J16" i="5"/>
  <c r="H17" i="5"/>
  <c r="J17" i="5"/>
  <c r="H18" i="5"/>
  <c r="J18" i="5"/>
  <c r="H19" i="5"/>
  <c r="J19" i="5"/>
  <c r="H20" i="5"/>
  <c r="J20" i="5"/>
  <c r="H21" i="5"/>
  <c r="J21" i="5"/>
  <c r="H22" i="5"/>
  <c r="J22" i="5"/>
  <c r="H23" i="5"/>
  <c r="J23" i="5"/>
  <c r="H24" i="5"/>
  <c r="J24" i="5"/>
  <c r="H25" i="5"/>
  <c r="J25" i="5"/>
  <c r="H26" i="5"/>
  <c r="J26" i="5"/>
  <c r="H27" i="5"/>
  <c r="J27" i="5"/>
  <c r="H28" i="5"/>
  <c r="J28" i="5"/>
  <c r="J29" i="5"/>
  <c r="H29" i="5"/>
  <c r="J30" i="5"/>
  <c r="H30" i="5"/>
  <c r="J31" i="5"/>
  <c r="H31" i="5"/>
  <c r="H32" i="5"/>
  <c r="J5" i="5"/>
  <c r="H5" i="5"/>
  <c r="H35" i="5" l="1"/>
  <c r="J36" i="5" s="1"/>
  <c r="J35" i="5"/>
  <c r="J37" i="5" l="1"/>
  <c r="J38" i="5" s="1"/>
</calcChain>
</file>

<file path=xl/sharedStrings.xml><?xml version="1.0" encoding="utf-8"?>
<sst xmlns="http://schemas.openxmlformats.org/spreadsheetml/2006/main" count="259" uniqueCount="143">
  <si>
    <t>-</t>
  </si>
  <si>
    <t>Quantity of 
Coins Minted</t>
  </si>
  <si>
    <t>Client's
Investment</t>
  </si>
  <si>
    <t>NHI
Investment</t>
  </si>
  <si>
    <t xml:space="preserve">Quantity of 
NHI Minted Coins </t>
  </si>
  <si>
    <t>Price 
(Coin/USD)</t>
  </si>
  <si>
    <t># 1</t>
  </si>
  <si>
    <t># 2</t>
  </si>
  <si>
    <t># 3</t>
  </si>
  <si>
    <t># 4</t>
  </si>
  <si>
    <t># 5</t>
  </si>
  <si>
    <t># 6</t>
  </si>
  <si>
    <t># 7</t>
  </si>
  <si>
    <t># 8</t>
  </si>
  <si>
    <t># 9</t>
  </si>
  <si>
    <t># 10</t>
  </si>
  <si>
    <t># 11</t>
  </si>
  <si>
    <t># 12</t>
  </si>
  <si>
    <t># 13</t>
  </si>
  <si>
    <t># 14</t>
  </si>
  <si>
    <t># 15</t>
  </si>
  <si>
    <t># 16</t>
  </si>
  <si>
    <t># 17</t>
  </si>
  <si>
    <t># 18</t>
  </si>
  <si>
    <t># 19</t>
  </si>
  <si>
    <t># 20</t>
  </si>
  <si>
    <t># 21</t>
  </si>
  <si>
    <t># 22</t>
  </si>
  <si>
    <t># 23</t>
  </si>
  <si>
    <t># 24</t>
  </si>
  <si>
    <t># 25</t>
  </si>
  <si>
    <t># 26</t>
  </si>
  <si>
    <t># 27</t>
  </si>
  <si>
    <t># 28</t>
  </si>
  <si>
    <t># 29</t>
  </si>
  <si>
    <t># 30</t>
  </si>
  <si>
    <t># 31</t>
  </si>
  <si>
    <t># 32</t>
  </si>
  <si>
    <t># 33</t>
  </si>
  <si>
    <t># 34</t>
  </si>
  <si>
    <t># 35</t>
  </si>
  <si>
    <t># 36</t>
  </si>
  <si>
    <t># 37</t>
  </si>
  <si>
    <t># 38</t>
  </si>
  <si>
    <t># 39</t>
  </si>
  <si>
    <t># 40</t>
  </si>
  <si>
    <t># 41</t>
  </si>
  <si>
    <t># 42</t>
  </si>
  <si>
    <t># 43</t>
  </si>
  <si>
    <t># 44</t>
  </si>
  <si>
    <t># 45</t>
  </si>
  <si>
    <t># 46</t>
  </si>
  <si>
    <t># 47</t>
  </si>
  <si>
    <t># 48</t>
  </si>
  <si>
    <t># 49</t>
  </si>
  <si>
    <t># 50</t>
  </si>
  <si>
    <t># 51</t>
  </si>
  <si>
    <t># 52</t>
  </si>
  <si>
    <t># 53</t>
  </si>
  <si>
    <t># 54</t>
  </si>
  <si>
    <t># 55</t>
  </si>
  <si>
    <t># 56</t>
  </si>
  <si>
    <t># 57</t>
  </si>
  <si>
    <t># 58</t>
  </si>
  <si>
    <t># 59</t>
  </si>
  <si>
    <t># 60</t>
  </si>
  <si>
    <t># 61</t>
  </si>
  <si>
    <t># 62</t>
  </si>
  <si>
    <t># 63</t>
  </si>
  <si>
    <t># 64</t>
  </si>
  <si>
    <t># 65</t>
  </si>
  <si>
    <t># 66</t>
  </si>
  <si>
    <t># 67</t>
  </si>
  <si>
    <t># 68</t>
  </si>
  <si>
    <t># 69</t>
  </si>
  <si>
    <t># 70</t>
  </si>
  <si>
    <t># 71</t>
  </si>
  <si>
    <t># 72</t>
  </si>
  <si>
    <t># 73</t>
  </si>
  <si>
    <t># 74</t>
  </si>
  <si>
    <t># 75</t>
  </si>
  <si>
    <t># 76</t>
  </si>
  <si>
    <t># 77</t>
  </si>
  <si>
    <t># 78</t>
  </si>
  <si>
    <t># 79</t>
  </si>
  <si>
    <t># 80</t>
  </si>
  <si>
    <t># 81</t>
  </si>
  <si>
    <t># 82</t>
  </si>
  <si>
    <t># 83</t>
  </si>
  <si>
    <t># 84</t>
  </si>
  <si>
    <t># 85</t>
  </si>
  <si>
    <t># 86</t>
  </si>
  <si>
    <t># 87</t>
  </si>
  <si>
    <t>TSM 
Rewards</t>
  </si>
  <si>
    <t>ROUND 1    -     NGC co-GP Fund Box #1</t>
  </si>
  <si>
    <t>ROUND 2    -     NGC co-GP Fund Box #2</t>
  </si>
  <si>
    <t>ROUND 3    -     NGC co-GP Fund Box #3</t>
  </si>
  <si>
    <t>Purchase
Floor</t>
  </si>
  <si>
    <t>Prrof of 
Work</t>
  </si>
  <si>
    <t>Proof of
Stake</t>
  </si>
  <si>
    <t xml:space="preserve">Identifier Bracket No. </t>
  </si>
  <si>
    <t>Proof of 
Work</t>
  </si>
  <si>
    <t>NHI Investment (may be higher)</t>
  </si>
  <si>
    <t xml:space="preserve">                                       Round 1 Total for this NGC ALGOR PROFIT PLAN Minted :</t>
  </si>
  <si>
    <t xml:space="preserve">                                                                           Round 2 Total NGC ALGOR PROFIT PLAN Minted :</t>
  </si>
  <si>
    <r>
      <t xml:space="preserve">Proof of Investment
</t>
    </r>
    <r>
      <rPr>
        <b/>
        <sz val="9"/>
        <color theme="1"/>
        <rFont val="Calibri"/>
        <family val="2"/>
        <scheme val="minor"/>
      </rPr>
      <t>(Highest Grade Instituional Low Risk Fund with Transfer Strategies Required U.S. FED  Approved
NASH GOLD LLC -  Fund of Funds)</t>
    </r>
  </si>
  <si>
    <r>
      <rPr>
        <b/>
        <i/>
        <sz val="11"/>
        <color theme="1"/>
        <rFont val="Calibri"/>
        <family val="2"/>
        <scheme val="minor"/>
      </rPr>
      <t xml:space="preserve">5) </t>
    </r>
    <r>
      <rPr>
        <i/>
        <sz val="11"/>
        <color theme="1"/>
        <rFont val="Calibri"/>
        <family val="2"/>
        <scheme val="minor"/>
      </rPr>
      <t>NGC owners that cash in for a minimal $10k and become the co-GP Funds Owners are labeled NGC+</t>
    </r>
  </si>
  <si>
    <r>
      <rPr>
        <b/>
        <i/>
        <sz val="11"/>
        <color theme="1"/>
        <rFont val="Calibri"/>
        <family val="2"/>
        <scheme val="minor"/>
      </rPr>
      <t>16)</t>
    </r>
    <r>
      <rPr>
        <i/>
        <sz val="11"/>
        <color theme="1"/>
        <rFont val="Calibri"/>
        <family val="2"/>
        <scheme val="minor"/>
      </rPr>
      <t xml:space="preserve"> The quantity of TSM token rewards for each block and the timing of their final settlements and transfer is a function of the time during 
      which the predefined cap for the, to-be minted coins in each bracket is reached</t>
    </r>
  </si>
  <si>
    <r>
      <rPr>
        <b/>
        <i/>
        <sz val="11"/>
        <color theme="1"/>
        <rFont val="Calibri"/>
        <family val="2"/>
        <scheme val="minor"/>
      </rPr>
      <t>17)</t>
    </r>
    <r>
      <rPr>
        <i/>
        <sz val="11"/>
        <color theme="1"/>
        <rFont val="Calibri"/>
        <family val="2"/>
        <scheme val="minor"/>
      </rPr>
      <t xml:space="preserve"> The quantity of TSM NGC reward tokens for each block is variable and drives from dividing the total predefined TSM NGC reward tokens
       for each bracket by the total quantity of hash functions-blocks added to the network for that particular bracket</t>
    </r>
  </si>
  <si>
    <r>
      <rPr>
        <b/>
        <i/>
        <sz val="11"/>
        <color theme="1"/>
        <rFont val="Calibri"/>
        <family val="2"/>
        <scheme val="minor"/>
      </rPr>
      <t xml:space="preserve">19) </t>
    </r>
    <r>
      <rPr>
        <i/>
        <sz val="11"/>
        <color theme="1"/>
        <rFont val="Calibri"/>
        <family val="2"/>
        <charset val="178"/>
        <scheme val="minor"/>
      </rPr>
      <t>TSM Reward NGC tokens are only tradable in public exchange markets. They belong to NO brackets and take to-date or receive the open
      market price for their valuation ONLY</t>
    </r>
  </si>
  <si>
    <r>
      <rPr>
        <b/>
        <i/>
        <sz val="11"/>
        <color theme="1"/>
        <rFont val="Calibri"/>
        <family val="2"/>
        <scheme val="minor"/>
      </rPr>
      <t xml:space="preserve">20) </t>
    </r>
    <r>
      <rPr>
        <i/>
        <sz val="11"/>
        <color theme="1"/>
        <rFont val="Calibri"/>
        <family val="2"/>
        <scheme val="minor"/>
      </rPr>
      <t>An NHI / NGC Affiliate" is someone who takes part in the marketing, education and sales of NGC's to new investors in order to make money
      and receive their NGC bonus coins from conducting such market-making activities assisting our Nash Gold Coin Force to grow in numbers</t>
    </r>
  </si>
  <si>
    <r>
      <rPr>
        <b/>
        <i/>
        <sz val="11"/>
        <color theme="1"/>
        <rFont val="Calibri"/>
        <family val="2"/>
        <scheme val="minor"/>
      </rPr>
      <t xml:space="preserve">21) </t>
    </r>
    <r>
      <rPr>
        <i/>
        <sz val="11"/>
        <color theme="1"/>
        <rFont val="Calibri"/>
        <family val="2"/>
        <scheme val="minor"/>
      </rPr>
      <t>All affiliates are subject to own a NCW wallet and work with NCW only as related NHI entities as agreed in the NHI Affiliate Agreement 
       and as to receive your rewards and bonuses</t>
    </r>
  </si>
  <si>
    <r>
      <rPr>
        <b/>
        <i/>
        <sz val="11"/>
        <color theme="1"/>
        <rFont val="Calibri"/>
        <family val="2"/>
        <scheme val="minor"/>
      </rPr>
      <t>23)</t>
    </r>
    <r>
      <rPr>
        <i/>
        <sz val="11"/>
        <color theme="1"/>
        <rFont val="Calibri"/>
        <family val="2"/>
        <scheme val="minor"/>
      </rPr>
      <t xml:space="preserve"> Unlike many other networks in which the participants are trapped into a pyramid system and the entire network is bound to collapse
      for running sort of ponzi scheme, NGC Affiliate Service is absolutely transparent and only rewards to the immediate Affiliate who makes
      the sales to any new prospects every time. NGC will NOT create a 3 or more down-line sales levels as a pyramid scheme offer. 
      Also, our Affiliates can market Nash GP Capital LLC (Co-GP Fund), Nash Gold LLC (Co-GP Fund &amp; NGC ICO), Nash Stable Gold LLC
      (Co-GP Fund &amp; NSGC ICO) and Nash Indonesian Gold Group LLC (Co-GP Fund &amp; Nash Indo Gold ICO) as well as possible future
      opportunities and learn vast investing techniques with NHI</t>
    </r>
  </si>
  <si>
    <r>
      <rPr>
        <b/>
        <i/>
        <sz val="11"/>
        <color theme="1"/>
        <rFont val="Calibri"/>
        <family val="2"/>
        <scheme val="minor"/>
      </rPr>
      <t>24)</t>
    </r>
    <r>
      <rPr>
        <i/>
        <sz val="11"/>
        <color theme="1"/>
        <rFont val="Calibri"/>
        <family val="2"/>
        <scheme val="minor"/>
      </rPr>
      <t xml:space="preserve"> To perform the selling to the new investors, the involved Affiliate should fill in and submit a Purchasing Order Form which they can
       generate ONLY from their NCW and is exclusive to that NCW and associated Active Affiliate's Nash Gold LLC code number. 
       Having done this then the Purchase order gets confirmed and finalized a new investor NCW, then the affiliate will receive their 5% 
       bonus for NGCs in their NCW instantly or if before NGC mints and lists public market the Affiliate's bonus NGC's will be logged on
       Affiliates  balance sheet and communicated via email while Nash Cash Wallet and Nash Gold Blockchain developments are being
       completed as to receive credit to the Affiliate as required</t>
    </r>
  </si>
  <si>
    <r>
      <rPr>
        <b/>
        <i/>
        <sz val="11"/>
        <color theme="1"/>
        <rFont val="Calibri"/>
        <family val="2"/>
        <scheme val="minor"/>
      </rPr>
      <t>25)</t>
    </r>
    <r>
      <rPr>
        <i/>
        <sz val="11"/>
        <color theme="1"/>
        <rFont val="Calibri"/>
        <family val="2"/>
        <scheme val="minor"/>
      </rPr>
      <t xml:space="preserve"> All investors are required to become a member of our NASH GOLD LLC private investment international club. This is required for 
      NASH GOLD LLC  to allow the working-class earners to be added with wealthiest investors and strengthen together our NGC, 
      NASH GOLD LLC, our Co-GP Funds all encompassing for increasing the anticipated profits to all </t>
    </r>
  </si>
  <si>
    <r>
      <rPr>
        <b/>
        <i/>
        <sz val="11"/>
        <color theme="1"/>
        <rFont val="Calibri"/>
        <family val="2"/>
        <scheme val="minor"/>
      </rPr>
      <t>26)</t>
    </r>
    <r>
      <rPr>
        <i/>
        <sz val="11"/>
        <color theme="1"/>
        <rFont val="Calibri"/>
        <family val="2"/>
        <scheme val="minor"/>
      </rPr>
      <t xml:space="preserve"> </t>
    </r>
    <r>
      <rPr>
        <b/>
        <i/>
        <u/>
        <sz val="11"/>
        <color theme="1"/>
        <rFont val="Calibri"/>
        <family val="2"/>
        <scheme val="minor"/>
      </rPr>
      <t>Note</t>
    </r>
    <r>
      <rPr>
        <b/>
        <i/>
        <sz val="11"/>
        <color theme="1"/>
        <rFont val="Calibri"/>
        <family val="2"/>
        <scheme val="minor"/>
      </rPr>
      <t>:</t>
    </r>
    <r>
      <rPr>
        <i/>
        <sz val="11"/>
        <color theme="1"/>
        <rFont val="Calibri"/>
        <family val="2"/>
        <scheme val="minor"/>
      </rPr>
      <t xml:space="preserve"> NHI merging with Daltoks co-GP Fund is now the Daltok-Nash Co-GP Fund via Nash GP Capital LLC, a private investment
      international club only. NHI Nash Holdings Inc. plans to create for the near future at least three more Co-GP Funds. First the
      NASH GOLD LLC (private club) Co-GP Fund, secondly will be the NASH STABLE GOLD LLC (private club) Co-GP Fund and thirdly
      NASH INDONESIAN GOLD GROUP LLC (private club) Co-GP Fund</t>
    </r>
  </si>
  <si>
    <t>Proof of Participation
NHI Affiliates</t>
  </si>
  <si>
    <r>
      <t xml:space="preserve">22) </t>
    </r>
    <r>
      <rPr>
        <i/>
        <sz val="11"/>
        <color theme="1"/>
        <rFont val="Calibri"/>
        <family val="2"/>
        <scheme val="minor"/>
      </rPr>
      <t>Affiliates are subject to receive a 5% bonus in form of NGC's for their marketing and sales activities. This 5% NGC rewards will be finalized
       and transferred to the affiliate's NCW automatically using the open NGC Back Force bracket that is in play. The associated purchase 
       investment of that incoming new investor via the self-generated lead of the Affiliate is proof of participation</t>
    </r>
  </si>
  <si>
    <t>N/A</t>
  </si>
  <si>
    <r>
      <t xml:space="preserve">Rewards 
in form of NGC bonus
</t>
    </r>
    <r>
      <rPr>
        <b/>
        <i/>
        <sz val="8"/>
        <rFont val="Calibri"/>
        <family val="2"/>
        <scheme val="minor"/>
      </rPr>
      <t>(to-be calculated by NGC Algorythm)</t>
    </r>
  </si>
  <si>
    <r>
      <rPr>
        <b/>
        <i/>
        <u/>
        <sz val="11"/>
        <color theme="1"/>
        <rFont val="Calibri"/>
        <family val="2"/>
        <scheme val="minor"/>
      </rPr>
      <t>Notice 1)</t>
    </r>
    <r>
      <rPr>
        <i/>
        <sz val="11"/>
        <color theme="1"/>
        <rFont val="Calibri"/>
        <family val="2"/>
        <scheme val="minor"/>
      </rPr>
      <t xml:space="preserve"> </t>
    </r>
    <r>
      <rPr>
        <b/>
        <i/>
        <sz val="11"/>
        <color theme="1"/>
        <rFont val="Calibri"/>
        <family val="2"/>
        <scheme val="minor"/>
      </rPr>
      <t>TSM</t>
    </r>
    <r>
      <rPr>
        <i/>
        <sz val="11"/>
        <color theme="1"/>
        <rFont val="Calibri"/>
        <family val="2"/>
        <scheme val="minor"/>
      </rPr>
      <t xml:space="preserve"> stands for "Transation Settlement Mining"
</t>
    </r>
    <r>
      <rPr>
        <b/>
        <i/>
        <u/>
        <sz val="11"/>
        <color theme="1"/>
        <rFont val="Calibri"/>
        <family val="2"/>
        <scheme val="minor"/>
      </rPr>
      <t>Notice 2)</t>
    </r>
    <r>
      <rPr>
        <b/>
        <i/>
        <sz val="11"/>
        <color theme="1"/>
        <rFont val="Calibri"/>
        <family val="2"/>
        <scheme val="minor"/>
      </rPr>
      <t xml:space="preserve"> NGC</t>
    </r>
    <r>
      <rPr>
        <i/>
        <sz val="11"/>
        <color theme="1"/>
        <rFont val="Calibri"/>
        <family val="2"/>
        <scheme val="minor"/>
      </rPr>
      <t xml:space="preserve"> stands for "NASH GOLD COIN"
</t>
    </r>
    <r>
      <rPr>
        <b/>
        <i/>
        <u/>
        <sz val="11"/>
        <color theme="1"/>
        <rFont val="Calibri"/>
        <family val="2"/>
        <scheme val="minor"/>
      </rPr>
      <t>Notice 3)</t>
    </r>
    <r>
      <rPr>
        <b/>
        <i/>
        <sz val="11"/>
        <color theme="1"/>
        <rFont val="Calibri"/>
        <family val="2"/>
        <scheme val="minor"/>
      </rPr>
      <t xml:space="preserve"> RBNGC</t>
    </r>
    <r>
      <rPr>
        <i/>
        <sz val="11"/>
        <color theme="1"/>
        <rFont val="Calibri"/>
        <family val="2"/>
        <scheme val="minor"/>
      </rPr>
      <t xml:space="preserve"> stands for "Redeptive Bundle of NASH GOLD COIN"
</t>
    </r>
    <r>
      <rPr>
        <b/>
        <i/>
        <u/>
        <sz val="11"/>
        <color theme="1"/>
        <rFont val="Calibri"/>
        <family val="2"/>
        <scheme val="minor"/>
      </rPr>
      <t>Notice 4)</t>
    </r>
    <r>
      <rPr>
        <i/>
        <sz val="11"/>
        <color theme="1"/>
        <rFont val="Calibri"/>
        <family val="2"/>
        <scheme val="minor"/>
      </rPr>
      <t xml:space="preserve"> </t>
    </r>
    <r>
      <rPr>
        <b/>
        <i/>
        <sz val="11"/>
        <color theme="1"/>
        <rFont val="Calibri"/>
        <family val="2"/>
        <scheme val="minor"/>
      </rPr>
      <t>NCW</t>
    </r>
    <r>
      <rPr>
        <i/>
        <sz val="11"/>
        <color theme="1"/>
        <rFont val="Calibri"/>
        <family val="2"/>
        <scheme val="minor"/>
      </rPr>
      <t xml:space="preserve"> stands for "NASH CASH WALLET"
</t>
    </r>
    <r>
      <rPr>
        <b/>
        <i/>
        <u/>
        <sz val="11"/>
        <color theme="1"/>
        <rFont val="Calibri"/>
        <family val="2"/>
        <scheme val="minor"/>
      </rPr>
      <t>Notice 5)</t>
    </r>
    <r>
      <rPr>
        <i/>
        <sz val="11"/>
        <color theme="1"/>
        <rFont val="Calibri"/>
        <family val="2"/>
        <scheme val="minor"/>
      </rPr>
      <t xml:space="preserve"> </t>
    </r>
    <r>
      <rPr>
        <b/>
        <i/>
        <sz val="11"/>
        <color theme="1"/>
        <rFont val="Calibri"/>
        <family val="2"/>
        <scheme val="minor"/>
      </rPr>
      <t>CFOC</t>
    </r>
    <r>
      <rPr>
        <i/>
        <sz val="11"/>
        <color theme="1"/>
        <rFont val="Calibri"/>
        <family val="2"/>
        <scheme val="minor"/>
      </rPr>
      <t xml:space="preserve"> stands for Co-GP Fund Ownership Coin
</t>
    </r>
    <r>
      <rPr>
        <b/>
        <i/>
        <sz val="11"/>
        <color theme="1"/>
        <rFont val="Calibri"/>
        <family val="2"/>
        <scheme val="minor"/>
      </rPr>
      <t>Notice 6)</t>
    </r>
    <r>
      <rPr>
        <i/>
        <sz val="11"/>
        <color theme="1"/>
        <rFont val="Calibri"/>
        <family val="2"/>
        <scheme val="minor"/>
      </rPr>
      <t xml:space="preserve"> Every NGC either from Algorithm Minting Profit Plan (TSM - Proof of Work) or Listed in the public blochchain (Proof of Stake
                &amp; Proof of Ownership) has a  separate Identifier process attached to them
</t>
    </r>
    <r>
      <rPr>
        <b/>
        <i/>
        <u/>
        <sz val="11"/>
        <color theme="1"/>
        <rFont val="Calibri"/>
        <family val="2"/>
        <scheme val="minor"/>
      </rPr>
      <t>Notice 7)</t>
    </r>
    <r>
      <rPr>
        <i/>
        <sz val="11"/>
        <color theme="1"/>
        <rFont val="Calibri"/>
        <family val="2"/>
        <scheme val="minor"/>
      </rPr>
      <t xml:space="preserve"> </t>
    </r>
    <r>
      <rPr>
        <b/>
        <i/>
        <sz val="11"/>
        <color theme="1"/>
        <rFont val="Calibri"/>
        <family val="2"/>
        <scheme val="minor"/>
      </rPr>
      <t>NGC+</t>
    </r>
    <r>
      <rPr>
        <i/>
        <sz val="11"/>
        <color theme="1"/>
        <rFont val="Calibri"/>
        <family val="2"/>
        <scheme val="minor"/>
      </rPr>
      <t xml:space="preserve"> are those NGC tokens that enjoy extra very valued perk of Co-Ownership of NASH GOLD LLC Co-GP Fund and the 
                Funds' Structural Fees and expose their owners to receive quarterly distribution payouts for a period of 5 years, 
                with planned (5X ROI in 5 years with planned Renewals from the first 5 years, another 5 years, another 5 years and so on)
    </t>
    </r>
    <r>
      <rPr>
        <b/>
        <i/>
        <sz val="11"/>
        <color theme="1"/>
        <rFont val="Calibri"/>
        <family val="2"/>
        <scheme val="minor"/>
      </rPr>
      <t>IMAGINE, if all digital currencies had this NGC ICO Algorithm MIND Profit Plan and you had a choice
                                           to purchase public price or in-house profit plan !!!</t>
    </r>
    <r>
      <rPr>
        <i/>
        <sz val="11"/>
        <color theme="1"/>
        <rFont val="Calibri"/>
        <family val="2"/>
        <scheme val="minor"/>
      </rPr>
      <t xml:space="preserve">
</t>
    </r>
  </si>
  <si>
    <r>
      <rPr>
        <b/>
        <i/>
        <sz val="11"/>
        <color theme="1"/>
        <rFont val="Calibri"/>
        <family val="2"/>
        <scheme val="minor"/>
      </rPr>
      <t>1)</t>
    </r>
    <r>
      <rPr>
        <i/>
        <sz val="11"/>
        <color theme="1"/>
        <rFont val="Calibri"/>
        <family val="2"/>
        <scheme val="minor"/>
      </rPr>
      <t xml:space="preserve"> There are 4 distinctive layers of investment opportunities in our NGC projects at NHI and NASH GOLD LLC. First, we anticipate that many investors 
      will invest in our NGC Back Force Algorithm Mind and Mining profit plan and/or secondly, invest in the NGC from open market blockchain side and/or 
      thirdly, place NGC profits into Nash Gold LLC Co-GP Fund planned 5X ROI and/or choosing the mining NGC for Proof of Work for computer 
      nerds.  All four options by hedging and having a quadruple NGC investment plan. These four options of NGC ownership are interchangeable in 
      the process, making NGC a compounded investment vehicle and also be added valued capital injections into your retirement plans. If you choose 
      you may roll over from a current IRA or 401k or related retirement (FDIC Insured) into our Nash Gold LLC for tax free advantages and anticipate 
      your revenue and profits</t>
    </r>
  </si>
  <si>
    <r>
      <rPr>
        <b/>
        <i/>
        <sz val="11"/>
        <color theme="1"/>
        <rFont val="Calibri"/>
        <family val="2"/>
        <scheme val="minor"/>
      </rPr>
      <t>3)</t>
    </r>
    <r>
      <rPr>
        <i/>
        <sz val="11"/>
        <color theme="1"/>
        <rFont val="Calibri"/>
        <family val="2"/>
        <scheme val="minor"/>
      </rPr>
      <t xml:space="preserve"> Every NGC owner that chooses to convert to cash and enter the Co-Ownership of Nash Gold LLC co-GP Fund we brand as NGC+ owners, 
     yes Co-Owning the Structural Fees of the Fund and the Fund itself, for an initial minimal investment of $10K or more into the co-GP Fund, 
    and you still received a healthy discounted price in the NGC Back Force ownership stake compared to the public market price.  
    The amount you deposit is your base amount or stake used for your anticipated 5X ROI quarterly distributions and profits back to you. 
    Our co-GP Funds are of the highest institutional grade U.S. Fund sector</t>
    </r>
  </si>
  <si>
    <r>
      <rPr>
        <b/>
        <i/>
        <sz val="11"/>
        <color theme="1"/>
        <rFont val="Calibri"/>
        <family val="2"/>
        <scheme val="minor"/>
      </rPr>
      <t>4)</t>
    </r>
    <r>
      <rPr>
        <i/>
        <sz val="11"/>
        <color theme="1"/>
        <rFont val="Calibri"/>
        <family val="2"/>
        <scheme val="minor"/>
      </rPr>
      <t xml:space="preserve"> Upon the minting, of each NGC comes with it a distinct Identifier process attached to it that are exclusive and assist in tracking 
    to its original bracket and ties all NGCs and its owners that are in a particular bracket together whether the NGCs are in public market 
    or not.  Note: All 4 billion minted Nash Gold Coins will have this identifying process and will be used in many options; giveaways, rewards</t>
    </r>
  </si>
  <si>
    <r>
      <rPr>
        <b/>
        <i/>
        <sz val="11"/>
        <color theme="1"/>
        <rFont val="Calibri"/>
        <family val="2"/>
        <scheme val="minor"/>
      </rPr>
      <t>6)</t>
    </r>
    <r>
      <rPr>
        <i/>
        <sz val="11"/>
        <color theme="1"/>
        <rFont val="Calibri"/>
        <family val="2"/>
        <scheme val="minor"/>
      </rPr>
      <t xml:space="preserve"> NGC owners may anticipate hefty profits out of the NGC public price hikes in the open market exchanges (GTE) side and also they
    expose their owners who choose, with quarterly distribution payouts generated from their co-GP Structural Fees for a period of 5-years with 
    anticipated renewals, if you become a co-GP Fund Partner-Owner</t>
    </r>
  </si>
  <si>
    <r>
      <rPr>
        <b/>
        <i/>
        <sz val="11"/>
        <color theme="1"/>
        <rFont val="Calibri"/>
        <family val="2"/>
        <scheme val="minor"/>
      </rPr>
      <t>7)</t>
    </r>
    <r>
      <rPr>
        <i/>
        <sz val="11"/>
        <color theme="1"/>
        <rFont val="Calibri"/>
        <family val="2"/>
        <scheme val="minor"/>
      </rPr>
      <t xml:space="preserve"> There is a certain limitation of 4 billion for the overall total quantity of NGC to be outstanding for the NGC permanent mint number</t>
    </r>
  </si>
  <si>
    <r>
      <rPr>
        <b/>
        <i/>
        <sz val="11"/>
        <color theme="1"/>
        <rFont val="Calibri"/>
        <family val="2"/>
        <scheme val="minor"/>
      </rPr>
      <t>8)</t>
    </r>
    <r>
      <rPr>
        <i/>
        <sz val="11"/>
        <color theme="1"/>
        <rFont val="Calibri"/>
        <family val="2"/>
        <scheme val="minor"/>
      </rPr>
      <t xml:space="preserve"> When each NGC Back Force bracket is fulfilled then the next bracket is automatically opened with the new pricing for the next new bracket</t>
    </r>
  </si>
  <si>
    <r>
      <rPr>
        <b/>
        <i/>
        <sz val="11"/>
        <color theme="1"/>
        <rFont val="Calibri"/>
        <family val="2"/>
        <scheme val="minor"/>
      </rPr>
      <t>9)</t>
    </r>
    <r>
      <rPr>
        <i/>
        <sz val="11"/>
        <color theme="1"/>
        <rFont val="Calibri"/>
        <family val="2"/>
        <scheme val="minor"/>
      </rPr>
      <t xml:space="preserve"> The time for minting the last NGC (the 4 billionth) is not predefined and is subject to the time frame necessary for the filling-up 
    of all required brackets, with the last bracket which will include this 4 billionth final NGC </t>
    </r>
  </si>
  <si>
    <r>
      <rPr>
        <b/>
        <i/>
        <sz val="11"/>
        <color theme="1"/>
        <rFont val="Calibri"/>
        <family val="2"/>
        <scheme val="minor"/>
      </rPr>
      <t>10)</t>
    </r>
    <r>
      <rPr>
        <i/>
        <sz val="11"/>
        <color theme="1"/>
        <rFont val="Calibri"/>
        <family val="2"/>
        <scheme val="minor"/>
      </rPr>
      <t xml:space="preserve"> Only in the NGC Back Force mind and mining process for NGCs in each bracket has a certain minimal floor cap of 1,000 tokens per purchase, 
      which means one should take advantage of the price discrepancy between the ICO NGC Back Force price and the open market price side of NGC. 
      All investors must invest at least 1,000 tokens for the new discount price of each opening bracket and so on</t>
    </r>
  </si>
  <si>
    <r>
      <rPr>
        <b/>
        <i/>
        <sz val="11"/>
        <color theme="1"/>
        <rFont val="Calibri"/>
        <family val="2"/>
        <scheme val="minor"/>
      </rPr>
      <t>11)</t>
    </r>
    <r>
      <rPr>
        <i/>
        <sz val="11"/>
        <color theme="1"/>
        <rFont val="Calibri"/>
        <family val="2"/>
        <scheme val="minor"/>
      </rPr>
      <t xml:space="preserve"> Those who only desire to make profits from NGC price hikes in the open market side can simply trade NGCs (Back Force) in the public exchange  
       market and receive the positive profits by transferring via your Nash Cash Wallet -  NWC</t>
    </r>
  </si>
  <si>
    <r>
      <rPr>
        <b/>
        <i/>
        <sz val="11"/>
        <color theme="1"/>
        <rFont val="Calibri"/>
        <family val="2"/>
        <scheme val="minor"/>
      </rPr>
      <t>12)</t>
    </r>
    <r>
      <rPr>
        <i/>
        <sz val="11"/>
        <color theme="1"/>
        <rFont val="Calibri"/>
        <family val="2"/>
        <scheme val="minor"/>
      </rPr>
      <t xml:space="preserve"> We are surefire that the free-market operation hand-in-hand with human actions would clear the market and set a fair and justifiable spread 
      between this NGC Back Force Mind and Mining Algorithm profit plan price and the open public market price for NGC at every spot. 
      This translates into anticipated reasonable profit gains for the ICO investors and early adapters. Note: This ICO plan will continue until 
      the last bracket is filled even as NGCs are listed and trading on open public token exchanges and trusted wallets, all NGCs are figured in altogether</t>
    </r>
  </si>
  <si>
    <r>
      <rPr>
        <b/>
        <i/>
        <sz val="11"/>
        <color theme="1"/>
        <rFont val="Calibri"/>
        <family val="2"/>
        <scheme val="minor"/>
      </rPr>
      <t xml:space="preserve">14) </t>
    </r>
    <r>
      <rPr>
        <i/>
        <sz val="11"/>
        <color theme="1"/>
        <rFont val="Calibri"/>
        <family val="2"/>
        <scheme val="minor"/>
      </rPr>
      <t>Each winning node is entitled to receive a confirmation code from the blockchain network confirming the grant of TSM tokens 
       and NGC reward, we anticipate possible additional future TSM bonus-rewards layered in as we accelerate</t>
    </r>
  </si>
  <si>
    <r>
      <rPr>
        <b/>
        <i/>
        <sz val="11"/>
        <color theme="1"/>
        <rFont val="Calibri"/>
        <family val="2"/>
        <scheme val="minor"/>
      </rPr>
      <t xml:space="preserve">15) </t>
    </r>
    <r>
      <rPr>
        <i/>
        <sz val="11"/>
        <color theme="1"/>
        <rFont val="Calibri"/>
        <family val="2"/>
        <scheme val="minor"/>
      </rPr>
      <t>All the TSM NGC rewards in the POW utility competition will be settled and transferred to all the winner(s) of the nodes competing 
      in the blockchain network. The NGCs will be placed inside TSM reward bracket. Note: The TSM Rewards Bracket of NGCs amounts 
      decreases as each bracket is filled</t>
    </r>
  </si>
  <si>
    <r>
      <t xml:space="preserve">18) </t>
    </r>
    <r>
      <rPr>
        <i/>
        <sz val="11"/>
        <color theme="1"/>
        <rFont val="Calibri"/>
        <family val="2"/>
        <scheme val="minor"/>
      </rPr>
      <t>TSM NGC rewards do NOT have any Ownership of the co-GP Fund and therefore they bring NO stream of quarterly distributions for their
       owners (winner nodes). However, any TSM miners (or any person what so ever, even if you are not involved with Nash Gold Coins) are
       invited to participate within any of our Co-GP Funds with all the other options by public market and liquidating to cash and become an
        NGC+ owner minimal $10k into the Co-GP Fund, all by depositing a cash of $10k as to the options are possible</t>
    </r>
  </si>
  <si>
    <r>
      <rPr>
        <b/>
        <i/>
        <sz val="11"/>
        <color theme="1"/>
        <rFont val="Calibri"/>
        <family val="2"/>
        <scheme val="minor"/>
      </rPr>
      <t xml:space="preserve">13) </t>
    </r>
    <r>
      <rPr>
        <i/>
        <sz val="11"/>
        <color theme="1"/>
        <rFont val="Calibri"/>
        <family val="2"/>
        <scheme val="minor"/>
      </rPr>
      <t>TSM (Transaction Settlement Mining) of NGC tokens are the rewards of the NGC Algorithm MINERS (POW computer nerds) for those 
       nodes that are successfully verified in all the transaction settlements in the entire network for every 30-minutes (max time) and solve the related 
       hash function for each block-ledger before adding it to the NGC blockchain network inside the public market trusted exchanges.This becoming 
       another layered positive disruption that we introduce through this NGC  Back Force Algorithm Mind and Mining profit plan to benefit with
       Proof of Work - POW</t>
    </r>
  </si>
  <si>
    <t xml:space="preserve">                                                                                   Total for NGC ALGOR PROFIT PLAN Minted :</t>
  </si>
  <si>
    <t xml:space="preserve">                                                                  Round 3 Total NGC ALGOR PROFIT PLAN Minted :</t>
  </si>
  <si>
    <t xml:space="preserve">                                                                                 Total NGC ALGOR PROFIT PLAN Minted :</t>
  </si>
  <si>
    <r>
      <t xml:space="preserve">NO OTHERS HAVE WHAT WE HAVE OR ARE ACCELERATING HUGE POSITIVE DISRUPTION WITH THE HIGHEST
GRADE INSTITUIONAL FUND SECTOR U.S. TOP TEN FUND BANKS, WITH DIGITAL CURRENCIES / COINS AND WITH
NEW BLOCKCHAIN UTILITES,  PROOF OF TRANSPARENT INVESTMENTS (Co-GP FUNDS) PROOF ON TWO SIDED
ICO WITH NGC PHASE 1 AND 2 LAUNCHES NEVER DONE BEFORE!  
Also research our  </t>
    </r>
    <r>
      <rPr>
        <b/>
        <u/>
        <sz val="12"/>
        <color rgb="FF0000FF"/>
        <rFont val="Calibri"/>
        <family val="2"/>
        <scheme val="minor"/>
      </rPr>
      <t>www.nashholdingsinc.com</t>
    </r>
    <r>
      <rPr>
        <i/>
        <sz val="11.5"/>
        <color theme="1"/>
        <rFont val="Calibri"/>
        <family val="2"/>
        <scheme val="minor"/>
      </rPr>
      <t xml:space="preserve">  &amp;  </t>
    </r>
    <r>
      <rPr>
        <b/>
        <u/>
        <sz val="12"/>
        <color rgb="FF0000FF"/>
        <rFont val="Calibri"/>
        <family val="2"/>
        <scheme val="minor"/>
      </rPr>
      <t>www.nashcoins.net</t>
    </r>
    <r>
      <rPr>
        <i/>
        <sz val="11.5"/>
        <color theme="1"/>
        <rFont val="Calibri"/>
        <family val="2"/>
        <scheme val="minor"/>
      </rPr>
      <t xml:space="preserve">
</t>
    </r>
    <r>
      <rPr>
        <sz val="11.5"/>
        <color rgb="FFFFC000"/>
        <rFont val="Nazanin"/>
        <charset val="178"/>
      </rPr>
      <t>٭٭٭٭٭</t>
    </r>
    <r>
      <rPr>
        <i/>
        <sz val="11.5"/>
        <color theme="1"/>
        <rFont val="Calibri"/>
        <family val="2"/>
        <scheme val="minor"/>
      </rPr>
      <t xml:space="preserve">
Our influence and foundation for these algorithms and formulas are based on "</t>
    </r>
    <r>
      <rPr>
        <b/>
        <i/>
        <sz val="11.5"/>
        <color theme="1"/>
        <rFont val="Calibri"/>
        <family val="2"/>
        <scheme val="minor"/>
      </rPr>
      <t>Austrian Economics</t>
    </r>
    <r>
      <rPr>
        <i/>
        <sz val="11.5"/>
        <color theme="1"/>
        <rFont val="Calibri"/>
        <family val="2"/>
        <scheme val="minor"/>
      </rPr>
      <t>"</t>
    </r>
  </si>
  <si>
    <t>Total NGC
Supply</t>
  </si>
  <si>
    <r>
      <t xml:space="preserve">
</t>
    </r>
    <r>
      <rPr>
        <b/>
        <i/>
        <u/>
        <sz val="11"/>
        <color theme="1"/>
        <rFont val="Calibri"/>
        <family val="2"/>
        <scheme val="minor"/>
      </rPr>
      <t xml:space="preserve">Preview of NGCs Back Force Algorithm Mind and Mining Profit Plan : 
</t>
    </r>
    <r>
      <rPr>
        <i/>
        <sz val="11"/>
        <color theme="1"/>
        <rFont val="Calibri"/>
        <family val="2"/>
        <scheme val="minor"/>
      </rPr>
      <t xml:space="preserve">
Nash Gold Coins (NGC) purchased-owned in the back office (NGC BACK FORCE) NGC mind and mining plan will have a 180-365 day cool off restricted period meaning they are not transferable to the open public trusted exchanges till your cool off period NGC coin ownership has elapsed. Note: We brand our profit plan (NGC BACK FORCE) mind and mining terms as to the NGC owner is able to utilize simplified mining that is built into our algorithms and formulas and or the higher skilled computer nerds that will be solving transactions on the blockchain as Proof of Work utility. 
The NGC cool off period bans short term profiteers that negatively affect markets for the serious long holding investors. After NGC cool off period all discount DGC Back Force owners are free to transfer any amount of their coins into the public market trusted exchanges via their Nash Cash digital wallet and freely cash in on a minimal $10k and freely enter our NASH GOLD LLC co-GP Fund. With this minimal $10k (or more if you decide) and enjoy the anticipated 5X ROI in a 5-Year fund lock up period with quarterly distributions and anticipated additional 5-year fund renewals. Note: All our co-GP Funds are in the Highest Grade Institutional U.S. Top Bank fund sector and these exceptional funds are required to be approved by the U.S. FED for its synthetic risk transfer strategies.
In regards to your NGC Back Force profit plan the mind and mining, pricing per bracket, we anticipate will always be 10-20% less than compared to the public market exchange action price, however this may vary with our Austrian Economics Algorithm Formulations within your NGC Back Force profit plan due to market operations and human actions. Your NGC co-GP Fund quarterly cash distributions may automatically be used to purchase additional NGCs on the public trusted exchange side or on the NGC Back Force (discount) if you decide through your NASH CASH digital wallet. Note: The only option one requires to become a co-GP Fund owner and partner is by your cash deposit and a completed co-GP Fund Operating Agreement entering into one of the worlds largest private investment clubs (Nash Gold, LLC). Understand this positive disruption you have in front of you, is that we are creating multipronged investment vehicle for all to anticipate healthy profits for years into the future as anticipated.
</t>
    </r>
  </si>
  <si>
    <r>
      <rPr>
        <b/>
        <i/>
        <sz val="11"/>
        <color theme="1"/>
        <rFont val="Calibri"/>
        <family val="2"/>
        <scheme val="minor"/>
      </rPr>
      <t>2)</t>
    </r>
    <r>
      <rPr>
        <i/>
        <sz val="11"/>
        <color theme="1"/>
        <rFont val="Calibri"/>
        <family val="2"/>
        <scheme val="minor"/>
      </rPr>
      <t xml:space="preserve"> Simultaneously with the NGC Back Force Algorithm Mind and Mining profit plan side by investing in NGCs and filling up each bracket then transferring 
     them onto the Ethereum blockchain trusted network and via NCW (NASH CASH Wallet), all the previously NGCs are tradable in open market 
     exchange side after the required NGC cool off period</t>
    </r>
  </si>
  <si>
    <t>Also we anticipate to renew our co-GP Fund more than just one 5-year period possibly totaling 15 or 20 years (3 or 4 or more - 5-year renewals) thus repeating the fund another 5-year leaving your original investment in place yet reaping another 5-year stream of quarterly distributions without having to invest any additional assets. Note: However, at anytime inside the co-GP Fund you may deposit additional capital to your investment thus increasing your profits even more. Another possibility we anticipate for your investment and support is that when you purchase in the NGC Back Force mind and mining profit plan, as example $5k, immediately the real value of your NGC coins maybe worth $7k compared to the public market NGC price side.  However, again keep in mind all NGC coins obtained in our NGC Back Force mind and mining plan are required to be in the NGC cool-off restricted period.
Thank you for being an owner of NGC and supporting your future financial success with NHI and our holdings entities.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</si>
</sst>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0.00000"/>
    <numFmt numFmtId="165" formatCode="[$$-409]#,##0"/>
    <numFmt numFmtId="166" formatCode="[$$-409]#,##0.00"/>
    <numFmt numFmtId="167" formatCode="#,##0.00000"/>
  </numFmts>
  <fonts count="21">
    <font>
      <sz val="11"/>
      <color theme="1"/>
      <name val="Calibri"/>
      <family val="2"/>
      <charset val="178"/>
      <scheme val="minor"/>
    </font>
    <font>
      <b/>
      <sz val="11"/>
      <color theme="1"/>
      <name val="Calibri"/>
      <family val="2"/>
      <scheme val="minor"/>
    </font>
    <font>
      <i/>
      <sz val="11"/>
      <color theme="1"/>
      <name val="Calibri"/>
      <family val="2"/>
      <scheme val="minor"/>
    </font>
    <font>
      <b/>
      <sz val="11"/>
      <name val="Calibri"/>
      <family val="2"/>
      <scheme val="minor"/>
    </font>
    <font>
      <sz val="11"/>
      <color rgb="FFFF0000"/>
      <name val="Calibri"/>
      <family val="2"/>
      <charset val="178"/>
      <scheme val="minor"/>
    </font>
    <font>
      <b/>
      <i/>
      <sz val="11"/>
      <color theme="1"/>
      <name val="Calibri"/>
      <family val="2"/>
      <scheme val="minor"/>
    </font>
    <font>
      <b/>
      <sz val="14"/>
      <color theme="1"/>
      <name val="Calibri"/>
      <family val="2"/>
      <scheme val="minor"/>
    </font>
    <font>
      <i/>
      <sz val="11"/>
      <color theme="1"/>
      <name val="Calibri"/>
      <family val="2"/>
      <charset val="178"/>
      <scheme val="minor"/>
    </font>
    <font>
      <i/>
      <sz val="11"/>
      <name val="Calibri"/>
      <family val="2"/>
      <scheme val="minor"/>
    </font>
    <font>
      <b/>
      <sz val="9"/>
      <color theme="1"/>
      <name val="Calibri"/>
      <family val="2"/>
      <scheme val="minor"/>
    </font>
    <font>
      <b/>
      <i/>
      <u/>
      <sz val="11"/>
      <color theme="1"/>
      <name val="Calibri"/>
      <family val="2"/>
      <scheme val="minor"/>
    </font>
    <font>
      <i/>
      <sz val="11.5"/>
      <color theme="1"/>
      <name val="Calibri"/>
      <family val="2"/>
      <scheme val="minor"/>
    </font>
    <font>
      <sz val="11.5"/>
      <color rgb="FFFFC000"/>
      <name val="Nazanin"/>
      <charset val="178"/>
    </font>
    <font>
      <b/>
      <i/>
      <sz val="11.5"/>
      <color theme="1"/>
      <name val="Calibri"/>
      <family val="2"/>
      <scheme val="minor"/>
    </font>
    <font>
      <b/>
      <i/>
      <sz val="8"/>
      <name val="Calibri"/>
      <family val="2"/>
      <scheme val="minor"/>
    </font>
    <font>
      <sz val="11"/>
      <color theme="0" tint="-0.14999847407452621"/>
      <name val="Calibri"/>
      <family val="2"/>
      <charset val="178"/>
      <scheme val="minor"/>
    </font>
    <font>
      <b/>
      <sz val="11"/>
      <color theme="0"/>
      <name val="Calibri"/>
      <family val="2"/>
      <scheme val="minor"/>
    </font>
    <font>
      <b/>
      <sz val="14"/>
      <color theme="0"/>
      <name val="Calibri"/>
      <family val="2"/>
      <scheme val="minor"/>
    </font>
    <font>
      <b/>
      <sz val="14"/>
      <color theme="0"/>
      <name val="Calibri"/>
      <family val="2"/>
      <charset val="178"/>
      <scheme val="minor"/>
    </font>
    <font>
      <b/>
      <u/>
      <sz val="12"/>
      <color rgb="FF0000FF"/>
      <name val="Calibri"/>
      <family val="2"/>
      <scheme val="minor"/>
    </font>
    <font>
      <b/>
      <sz val="12"/>
      <color theme="1"/>
      <name val="Calibri"/>
      <family val="2"/>
      <charset val="17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double">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68">
    <xf numFmtId="0" fontId="0" fillId="0" borderId="0" xfId="0"/>
    <xf numFmtId="3" fontId="0" fillId="0" borderId="0" xfId="0" applyNumberFormat="1" applyAlignment="1">
      <alignment horizontal="center"/>
    </xf>
    <xf numFmtId="0" fontId="0" fillId="0" borderId="0" xfId="0" applyAlignment="1">
      <alignment horizontal="center"/>
    </xf>
    <xf numFmtId="165" fontId="0" fillId="0" borderId="0" xfId="0" applyNumberFormat="1" applyAlignment="1">
      <alignment horizontal="center"/>
    </xf>
    <xf numFmtId="0" fontId="3" fillId="2" borderId="12" xfId="0" applyFont="1" applyFill="1" applyBorder="1" applyAlignment="1">
      <alignment horizontal="center" vertical="center" wrapText="1"/>
    </xf>
    <xf numFmtId="0" fontId="0" fillId="0" borderId="0" xfId="0"/>
    <xf numFmtId="0" fontId="0" fillId="0" borderId="0" xfId="0" applyAlignment="1">
      <alignment horizontal="center"/>
    </xf>
    <xf numFmtId="165" fontId="0" fillId="0" borderId="1" xfId="0" applyNumberFormat="1" applyBorder="1" applyAlignment="1">
      <alignment horizontal="center"/>
    </xf>
    <xf numFmtId="3" fontId="0" fillId="0" borderId="1" xfId="0" applyNumberFormat="1" applyBorder="1" applyAlignment="1">
      <alignment horizontal="center"/>
    </xf>
    <xf numFmtId="165" fontId="1" fillId="0" borderId="1" xfId="0" applyNumberFormat="1" applyFont="1" applyBorder="1" applyAlignment="1">
      <alignment horizontal="center"/>
    </xf>
    <xf numFmtId="3" fontId="1" fillId="0" borderId="1" xfId="0" applyNumberFormat="1" applyFont="1" applyBorder="1" applyAlignment="1">
      <alignment horizontal="center"/>
    </xf>
    <xf numFmtId="165" fontId="0" fillId="0" borderId="10" xfId="0" applyNumberFormat="1" applyBorder="1" applyAlignment="1">
      <alignment horizontal="center"/>
    </xf>
    <xf numFmtId="3" fontId="0" fillId="0" borderId="10" xfId="0" applyNumberFormat="1" applyBorder="1" applyAlignment="1">
      <alignment horizontal="center"/>
    </xf>
    <xf numFmtId="0" fontId="0" fillId="0" borderId="10" xfId="0" applyBorder="1" applyAlignment="1">
      <alignment horizontal="center"/>
    </xf>
    <xf numFmtId="0" fontId="3" fillId="2" borderId="13" xfId="0" applyFont="1" applyFill="1" applyBorder="1" applyAlignment="1">
      <alignment horizontal="center" vertical="center"/>
    </xf>
    <xf numFmtId="165" fontId="3" fillId="2" borderId="13"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19" xfId="0" applyFont="1" applyBorder="1" applyAlignment="1">
      <alignment horizontal="center"/>
    </xf>
    <xf numFmtId="0" fontId="1" fillId="0" borderId="2" xfId="0" applyFont="1" applyBorder="1" applyAlignment="1">
      <alignment horizontal="center"/>
    </xf>
    <xf numFmtId="165" fontId="1" fillId="0" borderId="10" xfId="0" applyNumberFormat="1" applyFont="1" applyBorder="1" applyAlignment="1">
      <alignment horizontal="center"/>
    </xf>
    <xf numFmtId="3" fontId="1" fillId="0" borderId="10" xfId="0" applyNumberFormat="1" applyFont="1" applyBorder="1" applyAlignment="1">
      <alignment horizontal="center"/>
    </xf>
    <xf numFmtId="0" fontId="0" fillId="0" borderId="0" xfId="0" applyAlignment="1">
      <alignment horizontal="center"/>
    </xf>
    <xf numFmtId="166" fontId="0" fillId="0" borderId="2" xfId="0" applyNumberFormat="1" applyBorder="1" applyAlignment="1">
      <alignment horizontal="center"/>
    </xf>
    <xf numFmtId="0" fontId="1" fillId="0" borderId="9" xfId="0" applyFont="1"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0" fontId="0" fillId="0" borderId="0" xfId="0" applyBorder="1" applyAlignment="1">
      <alignment horizontal="center"/>
    </xf>
    <xf numFmtId="4" fontId="0" fillId="0" borderId="0" xfId="0" applyNumberFormat="1"/>
    <xf numFmtId="4" fontId="4" fillId="0" borderId="0" xfId="0" applyNumberFormat="1" applyFont="1"/>
    <xf numFmtId="1" fontId="0" fillId="0" borderId="0" xfId="0" applyNumberFormat="1" applyFill="1" applyBorder="1" applyAlignment="1">
      <alignment horizontal="center"/>
    </xf>
    <xf numFmtId="1" fontId="0" fillId="0" borderId="0" xfId="0" applyNumberFormat="1" applyAlignment="1">
      <alignment horizontal="center"/>
    </xf>
    <xf numFmtId="4" fontId="0" fillId="0" borderId="24" xfId="0" applyNumberFormat="1" applyBorder="1" applyAlignment="1">
      <alignment horizontal="center"/>
    </xf>
    <xf numFmtId="4" fontId="0" fillId="0" borderId="3" xfId="0" applyNumberFormat="1" applyBorder="1" applyAlignment="1">
      <alignment horizontal="center"/>
    </xf>
    <xf numFmtId="166" fontId="0" fillId="2" borderId="9" xfId="0" applyNumberFormat="1" applyFill="1" applyBorder="1" applyAlignment="1">
      <alignment horizontal="center"/>
    </xf>
    <xf numFmtId="167" fontId="0" fillId="2" borderId="10" xfId="0" applyNumberFormat="1" applyFill="1" applyBorder="1" applyAlignment="1">
      <alignment horizontal="center"/>
    </xf>
    <xf numFmtId="3" fontId="0" fillId="0" borderId="0" xfId="0" applyNumberFormat="1"/>
    <xf numFmtId="166" fontId="0" fillId="0" borderId="1" xfId="0" applyNumberFormat="1" applyBorder="1" applyAlignment="1">
      <alignment horizontal="center"/>
    </xf>
    <xf numFmtId="166" fontId="0" fillId="0" borderId="10" xfId="0" applyNumberFormat="1" applyBorder="1" applyAlignment="1">
      <alignment horizontal="center"/>
    </xf>
    <xf numFmtId="166" fontId="0" fillId="2" borderId="10" xfId="0" applyNumberFormat="1" applyFill="1" applyBorder="1" applyAlignment="1">
      <alignment horizontal="center"/>
    </xf>
    <xf numFmtId="166" fontId="0" fillId="2" borderId="21" xfId="0" applyNumberFormat="1" applyFill="1" applyBorder="1" applyAlignment="1">
      <alignment horizontal="center"/>
    </xf>
    <xf numFmtId="0" fontId="0" fillId="0" borderId="0" xfId="0" applyAlignment="1">
      <alignment horizontal="center"/>
    </xf>
    <xf numFmtId="0" fontId="2" fillId="0" borderId="0" xfId="0" applyFont="1" applyAlignment="1">
      <alignment horizontal="left" readingOrder="1"/>
    </xf>
    <xf numFmtId="4" fontId="0" fillId="3" borderId="0" xfId="0" applyNumberFormat="1" applyFill="1" applyBorder="1" applyAlignment="1">
      <alignment horizontal="center"/>
    </xf>
    <xf numFmtId="2" fontId="0" fillId="0" borderId="11" xfId="0" applyNumberFormat="1" applyBorder="1" applyAlignment="1">
      <alignment horizontal="center"/>
    </xf>
    <xf numFmtId="2" fontId="0" fillId="0" borderId="3" xfId="0" applyNumberFormat="1" applyBorder="1" applyAlignment="1">
      <alignment horizontal="center"/>
    </xf>
    <xf numFmtId="165" fontId="1" fillId="0" borderId="4" xfId="0" applyNumberFormat="1" applyFont="1" applyBorder="1" applyAlignment="1">
      <alignment horizontal="center"/>
    </xf>
    <xf numFmtId="3" fontId="1" fillId="0" borderId="4" xfId="0" applyNumberFormat="1" applyFont="1" applyBorder="1" applyAlignment="1">
      <alignment horizontal="center"/>
    </xf>
    <xf numFmtId="0" fontId="2" fillId="0" borderId="0" xfId="0" applyFont="1" applyAlignment="1">
      <alignment horizontal="left" readingOrder="1"/>
    </xf>
    <xf numFmtId="0" fontId="2" fillId="0" borderId="0" xfId="0" applyFont="1" applyAlignment="1">
      <alignment horizontal="left" readingOrder="1"/>
    </xf>
    <xf numFmtId="0" fontId="0" fillId="0" borderId="0" xfId="0" applyAlignment="1"/>
    <xf numFmtId="4" fontId="0" fillId="0" borderId="29" xfId="0" applyNumberFormat="1" applyBorder="1" applyAlignment="1">
      <alignment horizontal="center"/>
    </xf>
    <xf numFmtId="4" fontId="0" fillId="0" borderId="1" xfId="0" applyNumberFormat="1" applyBorder="1" applyAlignment="1">
      <alignment horizontal="center"/>
    </xf>
    <xf numFmtId="0" fontId="1" fillId="0" borderId="45" xfId="0" applyFont="1" applyBorder="1" applyAlignment="1">
      <alignment horizontal="center"/>
    </xf>
    <xf numFmtId="166" fontId="0" fillId="2" borderId="46" xfId="0" applyNumberFormat="1" applyFill="1" applyBorder="1" applyAlignment="1">
      <alignment horizontal="center"/>
    </xf>
    <xf numFmtId="167" fontId="0" fillId="2" borderId="43" xfId="0" applyNumberFormat="1" applyFill="1" applyBorder="1" applyAlignment="1">
      <alignment horizontal="center"/>
    </xf>
    <xf numFmtId="165" fontId="0" fillId="0" borderId="42" xfId="0" applyNumberFormat="1" applyBorder="1" applyAlignment="1">
      <alignment horizontal="center"/>
    </xf>
    <xf numFmtId="3" fontId="0" fillId="0" borderId="42" xfId="0" applyNumberFormat="1" applyBorder="1" applyAlignment="1">
      <alignment horizontal="center"/>
    </xf>
    <xf numFmtId="4" fontId="0" fillId="0" borderId="42" xfId="0" applyNumberFormat="1" applyBorder="1" applyAlignment="1">
      <alignment horizontal="center"/>
    </xf>
    <xf numFmtId="4" fontId="0" fillId="0" borderId="17" xfId="0" applyNumberFormat="1" applyBorder="1" applyAlignment="1">
      <alignment horizontal="center"/>
    </xf>
    <xf numFmtId="0" fontId="2" fillId="0" borderId="0" xfId="0" applyFont="1" applyAlignment="1">
      <alignment horizontal="left" readingOrder="1"/>
    </xf>
    <xf numFmtId="0" fontId="0" fillId="0" borderId="0" xfId="0" applyAlignment="1">
      <alignment horizontal="center"/>
    </xf>
    <xf numFmtId="0" fontId="1" fillId="2" borderId="33" xfId="0" applyFont="1" applyFill="1" applyBorder="1" applyAlignment="1">
      <alignment horizontal="center" vertical="center" wrapText="1"/>
    </xf>
    <xf numFmtId="4" fontId="0" fillId="0" borderId="51" xfId="0" applyNumberFormat="1" applyBorder="1" applyAlignment="1">
      <alignment horizontal="center"/>
    </xf>
    <xf numFmtId="4" fontId="0" fillId="0" borderId="7" xfId="0" applyNumberFormat="1" applyBorder="1" applyAlignment="1">
      <alignment horizontal="center"/>
    </xf>
    <xf numFmtId="4" fontId="0" fillId="0" borderId="52" xfId="0" applyNumberFormat="1" applyBorder="1" applyAlignment="1">
      <alignment horizontal="center"/>
    </xf>
    <xf numFmtId="166" fontId="0" fillId="0" borderId="19" xfId="0" applyNumberFormat="1" applyBorder="1" applyAlignment="1">
      <alignment horizontal="center"/>
    </xf>
    <xf numFmtId="166" fontId="0" fillId="2" borderId="19" xfId="0" applyNumberFormat="1" applyFill="1" applyBorder="1" applyAlignment="1">
      <alignment horizontal="center"/>
    </xf>
    <xf numFmtId="167" fontId="0" fillId="2" borderId="29" xfId="0" applyNumberFormat="1" applyFill="1" applyBorder="1" applyAlignment="1">
      <alignment horizontal="center"/>
    </xf>
    <xf numFmtId="165" fontId="0" fillId="0" borderId="29" xfId="0" applyNumberFormat="1" applyBorder="1" applyAlignment="1">
      <alignment horizontal="center"/>
    </xf>
    <xf numFmtId="3" fontId="0" fillId="0" borderId="29" xfId="0" applyNumberFormat="1" applyBorder="1" applyAlignment="1">
      <alignment horizontal="center"/>
    </xf>
    <xf numFmtId="0" fontId="0" fillId="0" borderId="29" xfId="0" applyBorder="1" applyAlignment="1">
      <alignment horizontal="center"/>
    </xf>
    <xf numFmtId="4" fontId="0" fillId="0" borderId="10" xfId="0" applyNumberFormat="1" applyBorder="1" applyAlignment="1">
      <alignment horizontal="center"/>
    </xf>
    <xf numFmtId="0" fontId="1" fillId="0" borderId="56" xfId="0" applyFont="1" applyBorder="1" applyAlignment="1">
      <alignment horizontal="center"/>
    </xf>
    <xf numFmtId="166" fontId="0" fillId="0" borderId="45" xfId="0" applyNumberFormat="1" applyBorder="1" applyAlignment="1">
      <alignment horizontal="center"/>
    </xf>
    <xf numFmtId="166" fontId="0" fillId="2" borderId="57" xfId="0" applyNumberFormat="1" applyFill="1" applyBorder="1" applyAlignment="1">
      <alignment horizontal="center"/>
    </xf>
    <xf numFmtId="4" fontId="0" fillId="0" borderId="43" xfId="0" applyNumberFormat="1" applyBorder="1" applyAlignment="1">
      <alignment horizontal="center"/>
    </xf>
    <xf numFmtId="0" fontId="3" fillId="2" borderId="41" xfId="0" applyFont="1" applyFill="1" applyBorder="1" applyAlignment="1">
      <alignment horizontal="center" vertical="center" wrapText="1"/>
    </xf>
    <xf numFmtId="0" fontId="1" fillId="2" borderId="40" xfId="0" applyFont="1" applyFill="1" applyBorder="1" applyAlignment="1">
      <alignment horizontal="center" vertical="center" wrapText="1"/>
    </xf>
    <xf numFmtId="166" fontId="0" fillId="0" borderId="42" xfId="0" applyNumberFormat="1" applyBorder="1" applyAlignment="1">
      <alignment horizontal="center"/>
    </xf>
    <xf numFmtId="166" fontId="0" fillId="2" borderId="43" xfId="0" applyNumberFormat="1" applyFill="1" applyBorder="1" applyAlignment="1">
      <alignment horizontal="center"/>
    </xf>
    <xf numFmtId="2" fontId="0" fillId="0" borderId="17" xfId="0" applyNumberFormat="1" applyBorder="1" applyAlignment="1">
      <alignment horizontal="center"/>
    </xf>
    <xf numFmtId="3" fontId="1" fillId="0" borderId="11" xfId="0" applyNumberFormat="1" applyFont="1" applyBorder="1" applyAlignment="1">
      <alignment horizontal="center"/>
    </xf>
    <xf numFmtId="0" fontId="0" fillId="0" borderId="0" xfId="0" applyAlignment="1">
      <alignment vertical="center"/>
    </xf>
    <xf numFmtId="2" fontId="3" fillId="2" borderId="20" xfId="0" applyNumberFormat="1" applyFont="1" applyFill="1" applyBorder="1" applyAlignment="1">
      <alignment horizontal="center" vertical="center" wrapText="1"/>
    </xf>
    <xf numFmtId="2" fontId="0" fillId="0" borderId="29" xfId="0" applyNumberFormat="1" applyBorder="1" applyAlignment="1">
      <alignment horizontal="center"/>
    </xf>
    <xf numFmtId="2" fontId="0" fillId="0" borderId="1" xfId="0" applyNumberFormat="1" applyBorder="1" applyAlignment="1">
      <alignment horizontal="center"/>
    </xf>
    <xf numFmtId="2" fontId="2" fillId="0" borderId="0" xfId="0" applyNumberFormat="1" applyFont="1" applyAlignment="1">
      <alignment horizontal="left" readingOrder="1"/>
    </xf>
    <xf numFmtId="2" fontId="0" fillId="0" borderId="0" xfId="0" applyNumberFormat="1" applyAlignment="1">
      <alignment horizontal="center"/>
    </xf>
    <xf numFmtId="0" fontId="2" fillId="0" borderId="0" xfId="0" applyFont="1" applyAlignment="1">
      <alignment horizontal="left" vertical="center" wrapText="1" readingOrder="1"/>
    </xf>
    <xf numFmtId="0" fontId="0" fillId="0" borderId="0" xfId="0" applyAlignment="1">
      <alignment horizontal="center"/>
    </xf>
    <xf numFmtId="0" fontId="2" fillId="0" borderId="0" xfId="0" applyFont="1" applyAlignment="1">
      <alignment horizontal="left" readingOrder="1"/>
    </xf>
    <xf numFmtId="2" fontId="0" fillId="0" borderId="0" xfId="0" applyNumberFormat="1" applyAlignment="1"/>
    <xf numFmtId="2" fontId="0" fillId="0" borderId="42" xfId="0" applyNumberFormat="1" applyBorder="1" applyAlignment="1">
      <alignment horizontal="center"/>
    </xf>
    <xf numFmtId="3" fontId="0" fillId="0" borderId="43" xfId="0" applyNumberFormat="1" applyBorder="1" applyAlignment="1">
      <alignment horizontal="center"/>
    </xf>
    <xf numFmtId="3" fontId="1" fillId="0" borderId="63" xfId="0" applyNumberFormat="1" applyFont="1" applyBorder="1" applyAlignment="1">
      <alignment horizontal="center"/>
    </xf>
    <xf numFmtId="3" fontId="1" fillId="0" borderId="64" xfId="0" applyNumberFormat="1" applyFont="1" applyBorder="1" applyAlignment="1">
      <alignment horizontal="center"/>
    </xf>
    <xf numFmtId="4" fontId="0" fillId="0" borderId="65" xfId="0" applyNumberFormat="1" applyBorder="1" applyAlignment="1">
      <alignment horizontal="center"/>
    </xf>
    <xf numFmtId="164" fontId="2" fillId="2" borderId="47" xfId="0" applyNumberFormat="1" applyFont="1" applyFill="1" applyBorder="1" applyAlignment="1">
      <alignment horizontal="center"/>
    </xf>
    <xf numFmtId="164" fontId="2" fillId="2" borderId="48" xfId="0" applyNumberFormat="1" applyFont="1" applyFill="1" applyBorder="1" applyAlignment="1">
      <alignment horizontal="center"/>
    </xf>
    <xf numFmtId="164" fontId="2" fillId="2" borderId="49" xfId="0" applyNumberFormat="1" applyFont="1" applyFill="1" applyBorder="1" applyAlignment="1">
      <alignment horizontal="center"/>
    </xf>
    <xf numFmtId="164" fontId="2" fillId="2" borderId="34" xfId="0" applyNumberFormat="1" applyFont="1" applyFill="1" applyBorder="1" applyAlignment="1">
      <alignment horizontal="center"/>
    </xf>
    <xf numFmtId="164" fontId="2" fillId="2" borderId="35" xfId="0" applyNumberFormat="1" applyFont="1" applyFill="1" applyBorder="1" applyAlignment="1">
      <alignment horizontal="center"/>
    </xf>
    <xf numFmtId="164" fontId="2" fillId="2" borderId="50" xfId="0" applyNumberFormat="1" applyFont="1" applyFill="1" applyBorder="1" applyAlignment="1">
      <alignment horizontal="center"/>
    </xf>
    <xf numFmtId="4" fontId="15" fillId="2" borderId="47" xfId="0" applyNumberFormat="1" applyFont="1" applyFill="1" applyBorder="1" applyAlignment="1">
      <alignment horizontal="center"/>
    </xf>
    <xf numFmtId="4" fontId="15" fillId="2" borderId="49" xfId="0" applyNumberFormat="1" applyFont="1" applyFill="1" applyBorder="1" applyAlignment="1">
      <alignment horizontal="center"/>
    </xf>
    <xf numFmtId="4" fontId="15" fillId="2" borderId="62" xfId="0" applyNumberFormat="1" applyFont="1" applyFill="1" applyBorder="1" applyAlignment="1">
      <alignment horizontal="center"/>
    </xf>
    <xf numFmtId="4" fontId="15" fillId="2" borderId="53" xfId="0" applyNumberFormat="1" applyFont="1" applyFill="1" applyBorder="1" applyAlignment="1">
      <alignment horizontal="center"/>
    </xf>
    <xf numFmtId="4" fontId="15" fillId="2" borderId="34" xfId="0" applyNumberFormat="1" applyFont="1" applyFill="1" applyBorder="1" applyAlignment="1">
      <alignment horizontal="center"/>
    </xf>
    <xf numFmtId="4" fontId="15" fillId="2" borderId="50" xfId="0" applyNumberFormat="1" applyFont="1" applyFill="1" applyBorder="1" applyAlignment="1">
      <alignment horizontal="center"/>
    </xf>
    <xf numFmtId="0" fontId="0" fillId="0" borderId="0" xfId="0" applyAlignment="1">
      <alignment horizontal="center"/>
    </xf>
    <xf numFmtId="0" fontId="2" fillId="0" borderId="0" xfId="0" applyFont="1" applyAlignment="1">
      <alignment horizontal="left" vertical="center" wrapText="1" readingOrder="1"/>
    </xf>
    <xf numFmtId="0" fontId="1" fillId="2" borderId="60"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0" fillId="0" borderId="35" xfId="0" applyBorder="1" applyAlignment="1">
      <alignment horizontal="center"/>
    </xf>
    <xf numFmtId="0" fontId="2" fillId="0" borderId="0" xfId="0" applyFont="1" applyAlignment="1">
      <alignment horizontal="left" vertical="center" readingOrder="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3" fontId="17" fillId="4" borderId="54" xfId="0" applyNumberFormat="1" applyFont="1" applyFill="1" applyBorder="1" applyAlignment="1">
      <alignment horizontal="center" vertical="center"/>
    </xf>
    <xf numFmtId="3" fontId="17" fillId="4" borderId="15" xfId="0" applyNumberFormat="1" applyFont="1" applyFill="1" applyBorder="1" applyAlignment="1">
      <alignment horizontal="center" vertical="center"/>
    </xf>
    <xf numFmtId="0" fontId="0" fillId="0" borderId="48" xfId="0" applyBorder="1" applyAlignment="1">
      <alignment horizontal="center"/>
    </xf>
    <xf numFmtId="0" fontId="0" fillId="0" borderId="0" xfId="0" applyBorder="1" applyAlignment="1">
      <alignment horizontal="center"/>
    </xf>
    <xf numFmtId="0" fontId="2" fillId="0" borderId="0" xfId="0" applyFont="1" applyAlignment="1">
      <alignment horizontal="left" readingOrder="1"/>
    </xf>
    <xf numFmtId="0" fontId="5" fillId="0" borderId="0" xfId="0" applyFont="1" applyAlignment="1">
      <alignment horizontal="left" readingOrder="1"/>
    </xf>
    <xf numFmtId="0" fontId="8" fillId="0" borderId="0" xfId="0" applyFont="1" applyAlignment="1">
      <alignment horizontal="left" readingOrder="1"/>
    </xf>
    <xf numFmtId="0" fontId="11" fillId="0" borderId="0" xfId="0" applyFont="1" applyAlignment="1">
      <alignment horizontal="center" vertical="center" wrapText="1"/>
    </xf>
    <xf numFmtId="0" fontId="5" fillId="0" borderId="0" xfId="0" applyFont="1" applyAlignment="1">
      <alignment horizontal="left" vertical="center" wrapText="1" readingOrder="1"/>
    </xf>
    <xf numFmtId="0" fontId="7" fillId="0" borderId="0" xfId="0" applyFont="1" applyAlignment="1">
      <alignment horizontal="left" vertical="center" readingOrder="1"/>
    </xf>
    <xf numFmtId="0" fontId="6" fillId="2" borderId="25" xfId="0" applyFont="1" applyFill="1" applyBorder="1" applyAlignment="1">
      <alignment horizontal="center" vertical="center" textRotation="90"/>
    </xf>
    <xf numFmtId="0" fontId="6" fillId="2" borderId="26" xfId="0" applyFont="1" applyFill="1" applyBorder="1" applyAlignment="1">
      <alignment horizontal="center" vertical="center" textRotation="90"/>
    </xf>
    <xf numFmtId="0" fontId="6" fillId="2" borderId="27" xfId="0" applyFont="1" applyFill="1" applyBorder="1" applyAlignment="1">
      <alignment horizontal="center" vertical="center" textRotation="90"/>
    </xf>
    <xf numFmtId="0" fontId="0" fillId="0" borderId="31" xfId="0" applyBorder="1" applyAlignment="1">
      <alignment horizontal="center"/>
    </xf>
    <xf numFmtId="0" fontId="0" fillId="0" borderId="30" xfId="0"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0" fillId="0" borderId="9" xfId="0" applyBorder="1" applyAlignment="1">
      <alignment horizontal="center"/>
    </xf>
    <xf numFmtId="0" fontId="0" fillId="0" borderId="10" xfId="0" applyBorder="1" applyAlignment="1">
      <alignment horizontal="center"/>
    </xf>
    <xf numFmtId="0" fontId="0" fillId="0" borderId="28" xfId="0" applyBorder="1" applyAlignment="1">
      <alignment horizontal="center"/>
    </xf>
    <xf numFmtId="0" fontId="0" fillId="0" borderId="4" xfId="0" applyBorder="1" applyAlignment="1">
      <alignment horizontal="center"/>
    </xf>
    <xf numFmtId="0" fontId="0" fillId="2" borderId="34" xfId="0" applyFont="1" applyFill="1" applyBorder="1" applyAlignment="1">
      <alignment horizontal="center" vertical="center"/>
    </xf>
    <xf numFmtId="0" fontId="0" fillId="2" borderId="35" xfId="0" applyFont="1" applyFill="1" applyBorder="1" applyAlignment="1">
      <alignment horizontal="center" vertical="center"/>
    </xf>
    <xf numFmtId="0" fontId="0" fillId="2" borderId="36" xfId="0" applyFont="1" applyFill="1" applyBorder="1" applyAlignment="1">
      <alignment horizontal="center" vertical="center"/>
    </xf>
    <xf numFmtId="0" fontId="16" fillId="4" borderId="28" xfId="0" applyFont="1" applyFill="1" applyBorder="1" applyAlignment="1">
      <alignment horizontal="center" vertical="center"/>
    </xf>
    <xf numFmtId="0" fontId="16" fillId="4" borderId="4" xfId="0" applyFont="1" applyFill="1" applyBorder="1" applyAlignment="1">
      <alignment horizontal="center" vertical="center"/>
    </xf>
    <xf numFmtId="4" fontId="15" fillId="2" borderId="44" xfId="0" applyNumberFormat="1" applyFont="1" applyFill="1" applyBorder="1" applyAlignment="1">
      <alignment horizontal="center"/>
    </xf>
    <xf numFmtId="4" fontId="15" fillId="2" borderId="18" xfId="0" applyNumberFormat="1" applyFont="1" applyFill="1" applyBorder="1" applyAlignment="1">
      <alignment horizontal="center"/>
    </xf>
    <xf numFmtId="0" fontId="0" fillId="2" borderId="47" xfId="0" applyFill="1" applyBorder="1" applyAlignment="1">
      <alignment horizontal="center"/>
    </xf>
    <xf numFmtId="0" fontId="0" fillId="2" borderId="48" xfId="0" applyFill="1" applyBorder="1" applyAlignment="1">
      <alignment horizontal="center"/>
    </xf>
    <xf numFmtId="0" fontId="0" fillId="2" borderId="49" xfId="0" applyFill="1" applyBorder="1" applyAlignment="1">
      <alignment horizontal="center"/>
    </xf>
    <xf numFmtId="0" fontId="0" fillId="2" borderId="34" xfId="0" applyFill="1" applyBorder="1" applyAlignment="1">
      <alignment horizontal="center"/>
    </xf>
    <xf numFmtId="0" fontId="0" fillId="2" borderId="35" xfId="0" applyFill="1" applyBorder="1" applyAlignment="1">
      <alignment horizontal="center"/>
    </xf>
    <xf numFmtId="0" fontId="0" fillId="2" borderId="50" xfId="0" applyFill="1" applyBorder="1" applyAlignment="1">
      <alignment horizontal="center"/>
    </xf>
    <xf numFmtId="3" fontId="20" fillId="2" borderId="55" xfId="0" applyNumberFormat="1" applyFont="1" applyFill="1" applyBorder="1" applyAlignment="1">
      <alignment horizontal="center" vertical="center"/>
    </xf>
    <xf numFmtId="3" fontId="20" fillId="2" borderId="46" xfId="0" applyNumberFormat="1" applyFont="1" applyFill="1" applyBorder="1" applyAlignment="1">
      <alignment horizontal="center" vertical="center"/>
    </xf>
    <xf numFmtId="3" fontId="18" fillId="4" borderId="58" xfId="0" applyNumberFormat="1" applyFont="1" applyFill="1" applyBorder="1" applyAlignment="1">
      <alignment horizontal="center" vertical="center"/>
    </xf>
    <xf numFmtId="3" fontId="18" fillId="4" borderId="36" xfId="0" applyNumberFormat="1" applyFont="1" applyFill="1" applyBorder="1" applyAlignment="1">
      <alignment horizontal="center" vertical="center"/>
    </xf>
    <xf numFmtId="0" fontId="0" fillId="2" borderId="38" xfId="0" applyFont="1" applyFill="1" applyBorder="1" applyAlignment="1">
      <alignment horizontal="center" vertical="center"/>
    </xf>
    <xf numFmtId="0" fontId="0" fillId="2" borderId="40"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37" xfId="0" applyFont="1" applyFill="1" applyBorder="1" applyAlignment="1">
      <alignment horizontal="center" vertical="center"/>
    </xf>
    <xf numFmtId="3" fontId="20" fillId="2" borderId="61" xfId="0" applyNumberFormat="1" applyFont="1" applyFill="1" applyBorder="1" applyAlignment="1">
      <alignment horizontal="center" vertical="center"/>
    </xf>
    <xf numFmtId="3" fontId="20" fillId="2" borderId="49" xfId="0" applyNumberFormat="1" applyFont="1" applyFill="1" applyBorder="1" applyAlignment="1">
      <alignment horizontal="center" vertical="center"/>
    </xf>
    <xf numFmtId="3" fontId="18" fillId="4" borderId="50"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CCFFCC"/>
      <color rgb="FF0066FF"/>
      <color rgb="FF00FFFF"/>
      <color rgb="FFFFCC99"/>
      <color rgb="FFFF99CC"/>
      <color rgb="FFD60093"/>
      <color rgb="FF66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15"/>
  <sheetViews>
    <sheetView topLeftCell="A41" zoomScaleNormal="100" workbookViewId="0">
      <selection activeCell="M41" sqref="M41"/>
    </sheetView>
  </sheetViews>
  <sheetFormatPr defaultRowHeight="15"/>
  <cols>
    <col min="1" max="1" width="9.140625" style="5"/>
    <col min="2" max="2" width="6.85546875" customWidth="1"/>
    <col min="3" max="3" width="11.5703125" customWidth="1"/>
    <col min="4" max="4" width="11.28515625" style="87" bestFit="1" customWidth="1"/>
    <col min="5" max="5" width="10.140625" style="6" customWidth="1"/>
    <col min="6" max="6" width="11.85546875" style="6" hidden="1" customWidth="1"/>
    <col min="7" max="7" width="14.140625" style="3" customWidth="1"/>
    <col min="8" max="8" width="16.140625" style="2" customWidth="1"/>
    <col min="9" max="9" width="16.7109375" style="2" customWidth="1"/>
    <col min="10" max="10" width="17" style="2" customWidth="1"/>
    <col min="11" max="11" width="19.7109375" style="21" customWidth="1"/>
    <col min="12" max="12" width="25.42578125" style="21" customWidth="1"/>
    <col min="13" max="13" width="25.42578125" style="89" customWidth="1"/>
    <col min="14" max="14" width="14.5703125" style="27" customWidth="1"/>
    <col min="15" max="15" width="14.5703125" style="30" customWidth="1"/>
    <col min="16" max="16" width="13.42578125" style="27" customWidth="1"/>
    <col min="17" max="17" width="9.140625" customWidth="1"/>
  </cols>
  <sheetData>
    <row r="1" spans="1:22" ht="15.75" thickBot="1">
      <c r="A1" s="109"/>
      <c r="B1" s="109"/>
      <c r="C1" s="109"/>
      <c r="D1" s="109"/>
      <c r="E1" s="109"/>
      <c r="F1" s="109"/>
      <c r="G1" s="109"/>
      <c r="H1" s="109"/>
      <c r="I1" s="109"/>
      <c r="J1" s="109"/>
      <c r="K1" s="109"/>
      <c r="L1" s="109"/>
      <c r="M1" s="109"/>
      <c r="N1" s="109"/>
      <c r="O1" s="109"/>
      <c r="P1" s="109"/>
      <c r="Q1" s="109"/>
      <c r="R1" s="109"/>
      <c r="S1" s="109"/>
      <c r="T1" s="109"/>
    </row>
    <row r="2" spans="1:22" ht="83.25" customHeight="1" thickBot="1">
      <c r="A2" s="109"/>
      <c r="B2" s="114"/>
      <c r="C2" s="114"/>
      <c r="D2" s="114"/>
      <c r="E2" s="114"/>
      <c r="F2" s="26"/>
      <c r="G2" s="113" t="s">
        <v>99</v>
      </c>
      <c r="H2" s="112"/>
      <c r="I2" s="111" t="s">
        <v>105</v>
      </c>
      <c r="J2" s="112"/>
      <c r="K2" s="77" t="s">
        <v>101</v>
      </c>
      <c r="L2" s="61" t="s">
        <v>116</v>
      </c>
      <c r="M2" s="27"/>
      <c r="Q2" s="49"/>
      <c r="R2" s="49"/>
      <c r="S2" s="49"/>
      <c r="T2" s="49"/>
      <c r="U2" s="49"/>
      <c r="V2" s="49"/>
    </row>
    <row r="3" spans="1:22" ht="54.75" customHeight="1" thickBot="1">
      <c r="A3" s="109"/>
      <c r="B3" s="128" t="s">
        <v>94</v>
      </c>
      <c r="C3" s="4" t="s">
        <v>100</v>
      </c>
      <c r="D3" s="83" t="s">
        <v>5</v>
      </c>
      <c r="E3" s="16" t="s">
        <v>97</v>
      </c>
      <c r="F3" s="14"/>
      <c r="G3" s="15" t="s">
        <v>2</v>
      </c>
      <c r="H3" s="16" t="s">
        <v>1</v>
      </c>
      <c r="I3" s="16" t="s">
        <v>102</v>
      </c>
      <c r="J3" s="16" t="s">
        <v>4</v>
      </c>
      <c r="K3" s="16" t="s">
        <v>93</v>
      </c>
      <c r="L3" s="16" t="s">
        <v>119</v>
      </c>
      <c r="M3" s="76" t="s">
        <v>139</v>
      </c>
      <c r="O3" s="30">
        <v>435</v>
      </c>
      <c r="Q3" s="49"/>
      <c r="R3" s="49"/>
      <c r="S3" s="49"/>
      <c r="T3" s="49"/>
      <c r="U3" s="49"/>
      <c r="V3" s="49"/>
    </row>
    <row r="4" spans="1:22" ht="15.75" thickTop="1">
      <c r="A4" s="109"/>
      <c r="B4" s="129"/>
      <c r="C4" s="17" t="s">
        <v>6</v>
      </c>
      <c r="D4" s="84">
        <v>0.01</v>
      </c>
      <c r="E4" s="39">
        <f>D4*F4</f>
        <v>10</v>
      </c>
      <c r="F4" s="34">
        <v>1000</v>
      </c>
      <c r="G4" s="11">
        <v>3500000</v>
      </c>
      <c r="H4" s="12">
        <f>G4/D4</f>
        <v>350000000</v>
      </c>
      <c r="I4" s="13">
        <v>0</v>
      </c>
      <c r="J4" s="13">
        <v>0</v>
      </c>
      <c r="K4" s="50">
        <f t="shared" ref="K4:K32" si="0">(O4*N4)</f>
        <v>3288281.8316962719</v>
      </c>
      <c r="L4" s="50" t="s">
        <v>118</v>
      </c>
      <c r="M4" s="31">
        <f>H4+J4+K4</f>
        <v>353288281.83169627</v>
      </c>
      <c r="N4" s="27">
        <v>113389.02867918179</v>
      </c>
      <c r="O4" s="29">
        <v>29</v>
      </c>
      <c r="P4" s="27">
        <f>(O4*N4)</f>
        <v>3288281.8316962719</v>
      </c>
      <c r="Q4" s="49"/>
      <c r="R4" s="91">
        <f>D4</f>
        <v>0.01</v>
      </c>
      <c r="S4" s="49"/>
      <c r="T4" s="49"/>
      <c r="U4" s="49"/>
      <c r="V4" s="49"/>
    </row>
    <row r="5" spans="1:22">
      <c r="A5" s="109"/>
      <c r="B5" s="129"/>
      <c r="C5" s="18" t="s">
        <v>7</v>
      </c>
      <c r="D5" s="85">
        <v>0.05</v>
      </c>
      <c r="E5" s="39">
        <f>D5*F5</f>
        <v>50</v>
      </c>
      <c r="F5" s="34">
        <v>1000</v>
      </c>
      <c r="G5" s="7">
        <v>3500000</v>
      </c>
      <c r="H5" s="12">
        <f>G5/D5</f>
        <v>70000000</v>
      </c>
      <c r="I5" s="7">
        <f>G4*4.25</f>
        <v>14875000</v>
      </c>
      <c r="J5" s="8">
        <f t="shared" ref="J5:J21" si="1">(I5/E5)*F5</f>
        <v>297500000</v>
      </c>
      <c r="K5" s="51">
        <f t="shared" si="0"/>
        <v>3174892.8030170901</v>
      </c>
      <c r="L5" s="51" t="s">
        <v>118</v>
      </c>
      <c r="M5" s="32">
        <f t="shared" ref="M5:M32" si="2">H5+J5+K5</f>
        <v>370674892.80301708</v>
      </c>
      <c r="N5" s="27">
        <v>113389.02867918179</v>
      </c>
      <c r="O5" s="30">
        <v>28</v>
      </c>
      <c r="P5" s="27">
        <f t="shared" ref="P5:P32" si="3">(O5*N5)</f>
        <v>3174892.8030170901</v>
      </c>
      <c r="Q5" s="49"/>
      <c r="R5" s="91">
        <f t="shared" ref="R5:R32" si="4">D5</f>
        <v>0.05</v>
      </c>
      <c r="S5" s="49"/>
      <c r="T5" s="49"/>
      <c r="U5" s="49"/>
      <c r="V5" s="49"/>
    </row>
    <row r="6" spans="1:22">
      <c r="A6" s="109"/>
      <c r="B6" s="129"/>
      <c r="C6" s="18" t="s">
        <v>8</v>
      </c>
      <c r="D6" s="85">
        <v>0.1</v>
      </c>
      <c r="E6" s="39">
        <f t="shared" ref="E6:E32" si="5">D6*F6</f>
        <v>100</v>
      </c>
      <c r="F6" s="34">
        <v>1000</v>
      </c>
      <c r="G6" s="7">
        <v>3000000</v>
      </c>
      <c r="H6" s="12">
        <f>G6/D6</f>
        <v>30000000</v>
      </c>
      <c r="I6" s="7">
        <f t="shared" ref="I6:I32" si="6">G5*4.25</f>
        <v>14875000</v>
      </c>
      <c r="J6" s="8">
        <f t="shared" si="1"/>
        <v>148750000</v>
      </c>
      <c r="K6" s="51">
        <f t="shared" si="0"/>
        <v>3061503.7743379083</v>
      </c>
      <c r="L6" s="51" t="s">
        <v>118</v>
      </c>
      <c r="M6" s="32">
        <f t="shared" si="2"/>
        <v>181811503.77433792</v>
      </c>
      <c r="N6" s="27">
        <v>113389.02867918179</v>
      </c>
      <c r="O6" s="30">
        <v>27</v>
      </c>
      <c r="P6" s="27">
        <f t="shared" si="3"/>
        <v>3061503.7743379083</v>
      </c>
      <c r="Q6" s="49"/>
      <c r="R6" s="91">
        <f t="shared" si="4"/>
        <v>0.1</v>
      </c>
      <c r="S6" s="49"/>
      <c r="T6" s="49"/>
      <c r="U6" s="49"/>
      <c r="V6" s="49"/>
    </row>
    <row r="7" spans="1:22">
      <c r="A7" s="109"/>
      <c r="B7" s="129"/>
      <c r="C7" s="18" t="s">
        <v>9</v>
      </c>
      <c r="D7" s="85">
        <v>0.12</v>
      </c>
      <c r="E7" s="39">
        <f t="shared" si="5"/>
        <v>120</v>
      </c>
      <c r="F7" s="34">
        <v>1000</v>
      </c>
      <c r="G7" s="7">
        <v>3000000</v>
      </c>
      <c r="H7" s="12">
        <f t="shared" ref="H7:H32" si="7">G7/D7</f>
        <v>25000000</v>
      </c>
      <c r="I7" s="7">
        <f t="shared" si="6"/>
        <v>12750000</v>
      </c>
      <c r="J7" s="8">
        <f t="shared" si="1"/>
        <v>106250000</v>
      </c>
      <c r="K7" s="51">
        <f t="shared" si="0"/>
        <v>2948114.7456587264</v>
      </c>
      <c r="L7" s="51" t="s">
        <v>118</v>
      </c>
      <c r="M7" s="32">
        <f t="shared" si="2"/>
        <v>134198114.74565873</v>
      </c>
      <c r="N7" s="27">
        <v>113389.02867918179</v>
      </c>
      <c r="O7" s="30">
        <v>26</v>
      </c>
      <c r="P7" s="27">
        <f t="shared" si="3"/>
        <v>2948114.7456587264</v>
      </c>
      <c r="Q7" s="49"/>
      <c r="R7" s="91">
        <f t="shared" si="4"/>
        <v>0.12</v>
      </c>
      <c r="S7" s="49"/>
      <c r="T7" s="49"/>
      <c r="U7" s="49"/>
      <c r="V7" s="49"/>
    </row>
    <row r="8" spans="1:22">
      <c r="A8" s="109"/>
      <c r="B8" s="129"/>
      <c r="C8" s="18" t="s">
        <v>10</v>
      </c>
      <c r="D8" s="85">
        <v>0.15</v>
      </c>
      <c r="E8" s="39">
        <f t="shared" si="5"/>
        <v>150</v>
      </c>
      <c r="F8" s="34">
        <v>1000</v>
      </c>
      <c r="G8" s="7">
        <v>2500000</v>
      </c>
      <c r="H8" s="12">
        <f t="shared" si="7"/>
        <v>16666666.666666668</v>
      </c>
      <c r="I8" s="7">
        <f t="shared" si="6"/>
        <v>12750000</v>
      </c>
      <c r="J8" s="8">
        <f t="shared" si="1"/>
        <v>85000000</v>
      </c>
      <c r="K8" s="51">
        <f t="shared" si="0"/>
        <v>2834725.7169795446</v>
      </c>
      <c r="L8" s="51" t="s">
        <v>118</v>
      </c>
      <c r="M8" s="32">
        <f t="shared" si="2"/>
        <v>104501392.38364622</v>
      </c>
      <c r="N8" s="27">
        <v>113389.02867918179</v>
      </c>
      <c r="O8" s="30">
        <v>25</v>
      </c>
      <c r="P8" s="27">
        <f t="shared" si="3"/>
        <v>2834725.7169795446</v>
      </c>
      <c r="Q8" s="49"/>
      <c r="R8" s="91">
        <f t="shared" si="4"/>
        <v>0.15</v>
      </c>
      <c r="S8" s="49"/>
      <c r="T8" s="49"/>
      <c r="U8" s="49"/>
      <c r="V8" s="49"/>
    </row>
    <row r="9" spans="1:22">
      <c r="A9" s="109"/>
      <c r="B9" s="129"/>
      <c r="C9" s="18" t="s">
        <v>11</v>
      </c>
      <c r="D9" s="85">
        <v>0.2</v>
      </c>
      <c r="E9" s="39">
        <f t="shared" si="5"/>
        <v>200</v>
      </c>
      <c r="F9" s="34">
        <v>1000</v>
      </c>
      <c r="G9" s="7">
        <v>2500000</v>
      </c>
      <c r="H9" s="12">
        <f t="shared" si="7"/>
        <v>12500000</v>
      </c>
      <c r="I9" s="7">
        <f t="shared" si="6"/>
        <v>10625000</v>
      </c>
      <c r="J9" s="8">
        <f t="shared" si="1"/>
        <v>53125000</v>
      </c>
      <c r="K9" s="51">
        <f t="shared" si="0"/>
        <v>2721336.6883003628</v>
      </c>
      <c r="L9" s="51" t="s">
        <v>118</v>
      </c>
      <c r="M9" s="32">
        <f t="shared" si="2"/>
        <v>68346336.688300356</v>
      </c>
      <c r="N9" s="27">
        <v>113389.02867918179</v>
      </c>
      <c r="O9" s="30">
        <v>24</v>
      </c>
      <c r="P9" s="27">
        <f t="shared" si="3"/>
        <v>2721336.6883003628</v>
      </c>
      <c r="Q9" s="49"/>
      <c r="R9" s="91">
        <f t="shared" si="4"/>
        <v>0.2</v>
      </c>
      <c r="S9" s="49"/>
      <c r="T9" s="49"/>
      <c r="U9" s="49"/>
      <c r="V9" s="49"/>
    </row>
    <row r="10" spans="1:22">
      <c r="A10" s="109"/>
      <c r="B10" s="129"/>
      <c r="C10" s="18" t="s">
        <v>12</v>
      </c>
      <c r="D10" s="85">
        <v>0.25</v>
      </c>
      <c r="E10" s="39">
        <f t="shared" si="5"/>
        <v>250</v>
      </c>
      <c r="F10" s="34">
        <v>1000</v>
      </c>
      <c r="G10" s="7">
        <v>2500000</v>
      </c>
      <c r="H10" s="12">
        <f t="shared" si="7"/>
        <v>10000000</v>
      </c>
      <c r="I10" s="7">
        <f t="shared" si="6"/>
        <v>10625000</v>
      </c>
      <c r="J10" s="8">
        <f t="shared" si="1"/>
        <v>42500000</v>
      </c>
      <c r="K10" s="51">
        <f t="shared" si="0"/>
        <v>2607947.6596211814</v>
      </c>
      <c r="L10" s="51" t="s">
        <v>118</v>
      </c>
      <c r="M10" s="32">
        <f t="shared" si="2"/>
        <v>55107947.659621179</v>
      </c>
      <c r="N10" s="27">
        <v>113389.02867918179</v>
      </c>
      <c r="O10" s="30">
        <v>23</v>
      </c>
      <c r="P10" s="27">
        <f t="shared" si="3"/>
        <v>2607947.6596211814</v>
      </c>
      <c r="Q10" s="49"/>
      <c r="R10" s="91">
        <f t="shared" si="4"/>
        <v>0.25</v>
      </c>
      <c r="S10" s="49"/>
      <c r="T10" s="49"/>
      <c r="U10" s="49"/>
      <c r="V10" s="49"/>
    </row>
    <row r="11" spans="1:22">
      <c r="A11" s="109"/>
      <c r="B11" s="129"/>
      <c r="C11" s="18" t="s">
        <v>13</v>
      </c>
      <c r="D11" s="85">
        <v>0.3</v>
      </c>
      <c r="E11" s="39">
        <f t="shared" si="5"/>
        <v>300</v>
      </c>
      <c r="F11" s="34">
        <v>1000</v>
      </c>
      <c r="G11" s="7">
        <v>2500000</v>
      </c>
      <c r="H11" s="12">
        <f t="shared" si="7"/>
        <v>8333333.333333334</v>
      </c>
      <c r="I11" s="7">
        <f t="shared" si="6"/>
        <v>10625000</v>
      </c>
      <c r="J11" s="8">
        <f t="shared" si="1"/>
        <v>35416666.666666664</v>
      </c>
      <c r="K11" s="51">
        <f t="shared" si="0"/>
        <v>2494558.6309419996</v>
      </c>
      <c r="L11" s="51" t="s">
        <v>118</v>
      </c>
      <c r="M11" s="32">
        <f t="shared" si="2"/>
        <v>46244558.630942002</v>
      </c>
      <c r="N11" s="27">
        <v>113389.02867918179</v>
      </c>
      <c r="O11" s="30">
        <v>22</v>
      </c>
      <c r="P11" s="27">
        <f t="shared" si="3"/>
        <v>2494558.6309419996</v>
      </c>
      <c r="Q11" s="49"/>
      <c r="R11" s="91">
        <f t="shared" si="4"/>
        <v>0.3</v>
      </c>
      <c r="S11" s="49"/>
      <c r="T11" s="49"/>
      <c r="U11" s="49"/>
      <c r="V11" s="49"/>
    </row>
    <row r="12" spans="1:22">
      <c r="A12" s="109"/>
      <c r="B12" s="129"/>
      <c r="C12" s="18" t="s">
        <v>14</v>
      </c>
      <c r="D12" s="85">
        <v>0.4</v>
      </c>
      <c r="E12" s="39">
        <f t="shared" si="5"/>
        <v>400</v>
      </c>
      <c r="F12" s="34">
        <v>1000</v>
      </c>
      <c r="G12" s="7">
        <v>2000000</v>
      </c>
      <c r="H12" s="12">
        <f t="shared" si="7"/>
        <v>5000000</v>
      </c>
      <c r="I12" s="7">
        <f t="shared" si="6"/>
        <v>10625000</v>
      </c>
      <c r="J12" s="8">
        <f t="shared" si="1"/>
        <v>26562500</v>
      </c>
      <c r="K12" s="51">
        <f t="shared" si="0"/>
        <v>2381169.6022628178</v>
      </c>
      <c r="L12" s="51" t="s">
        <v>118</v>
      </c>
      <c r="M12" s="32">
        <f t="shared" si="2"/>
        <v>33943669.602262817</v>
      </c>
      <c r="N12" s="27">
        <v>113389.02867918179</v>
      </c>
      <c r="O12" s="30">
        <v>21</v>
      </c>
      <c r="P12" s="27">
        <f t="shared" si="3"/>
        <v>2381169.6022628178</v>
      </c>
      <c r="Q12" s="49"/>
      <c r="R12" s="91">
        <f t="shared" si="4"/>
        <v>0.4</v>
      </c>
      <c r="S12" s="49"/>
      <c r="T12" s="49"/>
      <c r="U12" s="49"/>
      <c r="V12" s="49"/>
    </row>
    <row r="13" spans="1:22">
      <c r="A13" s="109"/>
      <c r="B13" s="129"/>
      <c r="C13" s="18" t="s">
        <v>15</v>
      </c>
      <c r="D13" s="85">
        <v>0.45</v>
      </c>
      <c r="E13" s="39">
        <f t="shared" si="5"/>
        <v>450</v>
      </c>
      <c r="F13" s="34">
        <v>1000</v>
      </c>
      <c r="G13" s="7">
        <v>2000000</v>
      </c>
      <c r="H13" s="12">
        <f t="shared" si="7"/>
        <v>4444444.444444444</v>
      </c>
      <c r="I13" s="7">
        <f t="shared" si="6"/>
        <v>8500000</v>
      </c>
      <c r="J13" s="8">
        <f t="shared" si="1"/>
        <v>18888888.888888892</v>
      </c>
      <c r="K13" s="51">
        <f t="shared" si="0"/>
        <v>2267780.573583636</v>
      </c>
      <c r="L13" s="51" t="s">
        <v>118</v>
      </c>
      <c r="M13" s="32">
        <f t="shared" si="2"/>
        <v>25601113.906916972</v>
      </c>
      <c r="N13" s="27">
        <v>113389.02867918179</v>
      </c>
      <c r="O13" s="30">
        <v>20</v>
      </c>
      <c r="P13" s="27">
        <f t="shared" si="3"/>
        <v>2267780.573583636</v>
      </c>
      <c r="Q13" s="49"/>
      <c r="R13" s="91">
        <f t="shared" si="4"/>
        <v>0.45</v>
      </c>
      <c r="S13" s="49"/>
      <c r="T13" s="49"/>
      <c r="U13" s="49"/>
      <c r="V13" s="49"/>
    </row>
    <row r="14" spans="1:22">
      <c r="A14" s="109"/>
      <c r="B14" s="129"/>
      <c r="C14" s="18" t="s">
        <v>16</v>
      </c>
      <c r="D14" s="85">
        <v>0.5</v>
      </c>
      <c r="E14" s="39">
        <f t="shared" si="5"/>
        <v>500</v>
      </c>
      <c r="F14" s="34">
        <v>1000</v>
      </c>
      <c r="G14" s="7">
        <v>2000000</v>
      </c>
      <c r="H14" s="12">
        <f t="shared" si="7"/>
        <v>4000000</v>
      </c>
      <c r="I14" s="7">
        <f t="shared" si="6"/>
        <v>8500000</v>
      </c>
      <c r="J14" s="8">
        <f t="shared" si="1"/>
        <v>17000000</v>
      </c>
      <c r="K14" s="51">
        <f t="shared" si="0"/>
        <v>2154391.5449044541</v>
      </c>
      <c r="L14" s="51" t="s">
        <v>118</v>
      </c>
      <c r="M14" s="32">
        <f t="shared" si="2"/>
        <v>23154391.544904456</v>
      </c>
      <c r="N14" s="27">
        <v>113389.02867918179</v>
      </c>
      <c r="O14" s="30">
        <v>19</v>
      </c>
      <c r="P14" s="27">
        <f t="shared" si="3"/>
        <v>2154391.5449044541</v>
      </c>
      <c r="Q14" s="49"/>
      <c r="R14" s="91">
        <f t="shared" si="4"/>
        <v>0.5</v>
      </c>
      <c r="S14" s="49"/>
      <c r="T14" s="49"/>
      <c r="U14" s="49"/>
      <c r="V14" s="49"/>
    </row>
    <row r="15" spans="1:22">
      <c r="A15" s="109"/>
      <c r="B15" s="129"/>
      <c r="C15" s="18" t="s">
        <v>17</v>
      </c>
      <c r="D15" s="85">
        <v>0.6</v>
      </c>
      <c r="E15" s="39">
        <f t="shared" si="5"/>
        <v>600</v>
      </c>
      <c r="F15" s="34">
        <v>1000</v>
      </c>
      <c r="G15" s="7">
        <v>2000000</v>
      </c>
      <c r="H15" s="12">
        <f t="shared" si="7"/>
        <v>3333333.3333333335</v>
      </c>
      <c r="I15" s="7">
        <f t="shared" si="6"/>
        <v>8500000</v>
      </c>
      <c r="J15" s="8">
        <f t="shared" si="1"/>
        <v>14166666.666666666</v>
      </c>
      <c r="K15" s="51">
        <f t="shared" si="0"/>
        <v>2041002.5162252723</v>
      </c>
      <c r="L15" s="51" t="s">
        <v>118</v>
      </c>
      <c r="M15" s="32">
        <f t="shared" si="2"/>
        <v>19541002.516225271</v>
      </c>
      <c r="N15" s="27">
        <v>113389.02867918179</v>
      </c>
      <c r="O15" s="30">
        <v>18</v>
      </c>
      <c r="P15" s="27">
        <f t="shared" si="3"/>
        <v>2041002.5162252723</v>
      </c>
      <c r="Q15" s="49"/>
      <c r="R15" s="91">
        <f t="shared" si="4"/>
        <v>0.6</v>
      </c>
      <c r="S15" s="49"/>
      <c r="T15" s="49"/>
      <c r="U15" s="49"/>
      <c r="V15" s="49"/>
    </row>
    <row r="16" spans="1:22">
      <c r="A16" s="109"/>
      <c r="B16" s="129"/>
      <c r="C16" s="18" t="s">
        <v>18</v>
      </c>
      <c r="D16" s="85">
        <v>0.75</v>
      </c>
      <c r="E16" s="39">
        <f t="shared" si="5"/>
        <v>750</v>
      </c>
      <c r="F16" s="34">
        <v>1000</v>
      </c>
      <c r="G16" s="7">
        <v>2000000</v>
      </c>
      <c r="H16" s="12">
        <f t="shared" si="7"/>
        <v>2666666.6666666665</v>
      </c>
      <c r="I16" s="7">
        <f t="shared" si="6"/>
        <v>8500000</v>
      </c>
      <c r="J16" s="8">
        <f t="shared" si="1"/>
        <v>11333333.333333334</v>
      </c>
      <c r="K16" s="51">
        <f t="shared" si="0"/>
        <v>1927613.4875460905</v>
      </c>
      <c r="L16" s="51" t="s">
        <v>118</v>
      </c>
      <c r="M16" s="32">
        <f t="shared" si="2"/>
        <v>15927613.48754609</v>
      </c>
      <c r="N16" s="27">
        <v>113389.02867918179</v>
      </c>
      <c r="O16" s="30">
        <v>17</v>
      </c>
      <c r="P16" s="27">
        <f t="shared" si="3"/>
        <v>1927613.4875460905</v>
      </c>
      <c r="Q16" s="49"/>
      <c r="R16" s="91">
        <f t="shared" si="4"/>
        <v>0.75</v>
      </c>
      <c r="S16" s="49"/>
      <c r="T16" s="49"/>
      <c r="U16" s="49"/>
      <c r="V16" s="49"/>
    </row>
    <row r="17" spans="1:22">
      <c r="A17" s="109"/>
      <c r="B17" s="129"/>
      <c r="C17" s="18" t="s">
        <v>19</v>
      </c>
      <c r="D17" s="85">
        <v>1</v>
      </c>
      <c r="E17" s="39">
        <f t="shared" si="5"/>
        <v>1000</v>
      </c>
      <c r="F17" s="34">
        <v>1000</v>
      </c>
      <c r="G17" s="7">
        <v>2000000</v>
      </c>
      <c r="H17" s="12">
        <f t="shared" si="7"/>
        <v>2000000</v>
      </c>
      <c r="I17" s="7">
        <f t="shared" si="6"/>
        <v>8500000</v>
      </c>
      <c r="J17" s="8">
        <f t="shared" si="1"/>
        <v>8500000</v>
      </c>
      <c r="K17" s="51">
        <f t="shared" si="0"/>
        <v>1814224.4588669087</v>
      </c>
      <c r="L17" s="51" t="s">
        <v>118</v>
      </c>
      <c r="M17" s="32">
        <f t="shared" si="2"/>
        <v>12314224.458866909</v>
      </c>
      <c r="N17" s="27">
        <v>113389.02867918179</v>
      </c>
      <c r="O17" s="30">
        <v>16</v>
      </c>
      <c r="P17" s="27">
        <f t="shared" si="3"/>
        <v>1814224.4588669087</v>
      </c>
      <c r="Q17" s="49"/>
      <c r="R17" s="91">
        <f t="shared" si="4"/>
        <v>1</v>
      </c>
      <c r="S17" s="49"/>
      <c r="T17" s="49"/>
      <c r="U17" s="49"/>
      <c r="V17" s="49"/>
    </row>
    <row r="18" spans="1:22">
      <c r="A18" s="109"/>
      <c r="B18" s="129"/>
      <c r="C18" s="18" t="s">
        <v>20</v>
      </c>
      <c r="D18" s="85">
        <v>1.25</v>
      </c>
      <c r="E18" s="39">
        <f t="shared" si="5"/>
        <v>1250</v>
      </c>
      <c r="F18" s="34">
        <v>1000</v>
      </c>
      <c r="G18" s="7">
        <v>2000000</v>
      </c>
      <c r="H18" s="12">
        <f t="shared" si="7"/>
        <v>1600000</v>
      </c>
      <c r="I18" s="7">
        <f t="shared" si="6"/>
        <v>8500000</v>
      </c>
      <c r="J18" s="8">
        <f t="shared" si="1"/>
        <v>6800000</v>
      </c>
      <c r="K18" s="51">
        <f t="shared" si="0"/>
        <v>1700835.4301877269</v>
      </c>
      <c r="L18" s="51" t="s">
        <v>118</v>
      </c>
      <c r="M18" s="32">
        <f t="shared" si="2"/>
        <v>10100835.430187726</v>
      </c>
      <c r="N18" s="27">
        <v>113389.02867918179</v>
      </c>
      <c r="O18" s="30">
        <v>15</v>
      </c>
      <c r="P18" s="27">
        <f t="shared" si="3"/>
        <v>1700835.4301877269</v>
      </c>
      <c r="Q18" s="49"/>
      <c r="R18" s="91">
        <f t="shared" si="4"/>
        <v>1.25</v>
      </c>
      <c r="S18" s="49"/>
      <c r="T18" s="49"/>
      <c r="U18" s="49"/>
      <c r="V18" s="49"/>
    </row>
    <row r="19" spans="1:22">
      <c r="A19" s="109"/>
      <c r="B19" s="129"/>
      <c r="C19" s="18" t="s">
        <v>21</v>
      </c>
      <c r="D19" s="85">
        <v>1.5</v>
      </c>
      <c r="E19" s="39">
        <f t="shared" si="5"/>
        <v>1500</v>
      </c>
      <c r="F19" s="34">
        <v>1000</v>
      </c>
      <c r="G19" s="7">
        <v>1500000</v>
      </c>
      <c r="H19" s="12">
        <f t="shared" si="7"/>
        <v>1000000</v>
      </c>
      <c r="I19" s="7">
        <f t="shared" si="6"/>
        <v>8500000</v>
      </c>
      <c r="J19" s="8">
        <f t="shared" si="1"/>
        <v>5666666.666666667</v>
      </c>
      <c r="K19" s="51">
        <f t="shared" si="0"/>
        <v>1587446.401508545</v>
      </c>
      <c r="L19" s="51" t="s">
        <v>118</v>
      </c>
      <c r="M19" s="32">
        <f t="shared" si="2"/>
        <v>8254113.0681752115</v>
      </c>
      <c r="N19" s="27">
        <v>113389.02867918179</v>
      </c>
      <c r="O19" s="30">
        <v>14</v>
      </c>
      <c r="P19" s="27">
        <f t="shared" si="3"/>
        <v>1587446.401508545</v>
      </c>
      <c r="Q19" s="49"/>
      <c r="R19" s="91">
        <f t="shared" si="4"/>
        <v>1.5</v>
      </c>
      <c r="S19" s="49"/>
      <c r="T19" s="49"/>
      <c r="U19" s="49"/>
      <c r="V19" s="49"/>
    </row>
    <row r="20" spans="1:22">
      <c r="A20" s="109"/>
      <c r="B20" s="129"/>
      <c r="C20" s="18" t="s">
        <v>22</v>
      </c>
      <c r="D20" s="85">
        <v>1.75</v>
      </c>
      <c r="E20" s="39">
        <f t="shared" si="5"/>
        <v>1750</v>
      </c>
      <c r="F20" s="34">
        <v>1000</v>
      </c>
      <c r="G20" s="7">
        <v>1500000</v>
      </c>
      <c r="H20" s="12">
        <f t="shared" si="7"/>
        <v>857142.85714285716</v>
      </c>
      <c r="I20" s="7">
        <f t="shared" si="6"/>
        <v>6375000</v>
      </c>
      <c r="J20" s="8">
        <f t="shared" si="1"/>
        <v>3642857.1428571427</v>
      </c>
      <c r="K20" s="51">
        <f t="shared" si="0"/>
        <v>1474057.3728293632</v>
      </c>
      <c r="L20" s="51" t="s">
        <v>118</v>
      </c>
      <c r="M20" s="32">
        <f t="shared" si="2"/>
        <v>5974057.3728293628</v>
      </c>
      <c r="N20" s="27">
        <v>113389.02867918179</v>
      </c>
      <c r="O20" s="30">
        <v>13</v>
      </c>
      <c r="P20" s="27">
        <f t="shared" si="3"/>
        <v>1474057.3728293632</v>
      </c>
      <c r="Q20" s="49"/>
      <c r="R20" s="91">
        <f t="shared" si="4"/>
        <v>1.75</v>
      </c>
      <c r="S20" s="49"/>
      <c r="T20" s="49"/>
      <c r="U20" s="49"/>
      <c r="V20" s="49"/>
    </row>
    <row r="21" spans="1:22">
      <c r="A21" s="109"/>
      <c r="B21" s="129"/>
      <c r="C21" s="18" t="s">
        <v>23</v>
      </c>
      <c r="D21" s="85">
        <v>2</v>
      </c>
      <c r="E21" s="39">
        <f t="shared" si="5"/>
        <v>2000</v>
      </c>
      <c r="F21" s="34">
        <v>1000</v>
      </c>
      <c r="G21" s="7">
        <v>1500000</v>
      </c>
      <c r="H21" s="12">
        <f t="shared" si="7"/>
        <v>750000</v>
      </c>
      <c r="I21" s="7">
        <f t="shared" si="6"/>
        <v>6375000</v>
      </c>
      <c r="J21" s="8">
        <f t="shared" si="1"/>
        <v>3187500</v>
      </c>
      <c r="K21" s="51">
        <f t="shared" si="0"/>
        <v>1360668.3441501814</v>
      </c>
      <c r="L21" s="51" t="s">
        <v>118</v>
      </c>
      <c r="M21" s="32">
        <f t="shared" si="2"/>
        <v>5298168.3441501819</v>
      </c>
      <c r="N21" s="27">
        <v>113389.02867918179</v>
      </c>
      <c r="O21" s="30">
        <v>12</v>
      </c>
      <c r="P21" s="27">
        <f t="shared" si="3"/>
        <v>1360668.3441501814</v>
      </c>
      <c r="Q21" s="49"/>
      <c r="R21" s="91">
        <f t="shared" si="4"/>
        <v>2</v>
      </c>
      <c r="S21" s="49"/>
      <c r="T21" s="49"/>
      <c r="U21" s="49"/>
      <c r="V21" s="49"/>
    </row>
    <row r="22" spans="1:22">
      <c r="A22" s="109"/>
      <c r="B22" s="129"/>
      <c r="C22" s="18" t="s">
        <v>24</v>
      </c>
      <c r="D22" s="85">
        <v>2.25</v>
      </c>
      <c r="E22" s="39">
        <f t="shared" si="5"/>
        <v>2250</v>
      </c>
      <c r="F22" s="34">
        <v>1000</v>
      </c>
      <c r="G22" s="7">
        <v>1000000</v>
      </c>
      <c r="H22" s="12">
        <f t="shared" si="7"/>
        <v>444444.44444444444</v>
      </c>
      <c r="I22" s="7">
        <f t="shared" si="6"/>
        <v>6375000</v>
      </c>
      <c r="J22" s="8">
        <f t="shared" ref="J22:J31" si="8">(I22/E22)*F22+256113.064724012</f>
        <v>3089446.3980573453</v>
      </c>
      <c r="K22" s="51">
        <f t="shared" si="0"/>
        <v>1247279.3154709998</v>
      </c>
      <c r="L22" s="51" t="s">
        <v>118</v>
      </c>
      <c r="M22" s="32">
        <f t="shared" si="2"/>
        <v>4781170.1579727894</v>
      </c>
      <c r="N22" s="27">
        <v>113389.02867918179</v>
      </c>
      <c r="O22" s="30">
        <v>11</v>
      </c>
      <c r="P22" s="27">
        <f t="shared" si="3"/>
        <v>1247279.3154709998</v>
      </c>
      <c r="Q22" s="49"/>
      <c r="R22" s="91">
        <f t="shared" si="4"/>
        <v>2.25</v>
      </c>
      <c r="S22" s="49"/>
      <c r="T22" s="49"/>
      <c r="U22" s="49"/>
      <c r="V22" s="49"/>
    </row>
    <row r="23" spans="1:22">
      <c r="A23" s="109"/>
      <c r="B23" s="129"/>
      <c r="C23" s="18" t="s">
        <v>25</v>
      </c>
      <c r="D23" s="85">
        <v>2.5</v>
      </c>
      <c r="E23" s="39">
        <f t="shared" si="5"/>
        <v>2500</v>
      </c>
      <c r="F23" s="34">
        <v>1000</v>
      </c>
      <c r="G23" s="7">
        <v>1000000</v>
      </c>
      <c r="H23" s="12">
        <f t="shared" si="7"/>
        <v>400000</v>
      </c>
      <c r="I23" s="7">
        <f t="shared" si="6"/>
        <v>4250000</v>
      </c>
      <c r="J23" s="8">
        <f t="shared" si="8"/>
        <v>1956113.064724012</v>
      </c>
      <c r="K23" s="51">
        <f t="shared" si="0"/>
        <v>1133890.286791818</v>
      </c>
      <c r="L23" s="51" t="s">
        <v>118</v>
      </c>
      <c r="M23" s="32">
        <f t="shared" si="2"/>
        <v>3490003.3515158305</v>
      </c>
      <c r="N23" s="27">
        <v>113389.02867918179</v>
      </c>
      <c r="O23" s="30">
        <v>10</v>
      </c>
      <c r="P23" s="27">
        <f t="shared" si="3"/>
        <v>1133890.286791818</v>
      </c>
      <c r="Q23" s="49"/>
      <c r="R23" s="91">
        <f t="shared" si="4"/>
        <v>2.5</v>
      </c>
      <c r="S23" s="49"/>
      <c r="T23" s="49"/>
      <c r="U23" s="49"/>
      <c r="V23" s="49"/>
    </row>
    <row r="24" spans="1:22">
      <c r="A24" s="109"/>
      <c r="B24" s="129"/>
      <c r="C24" s="18" t="s">
        <v>26</v>
      </c>
      <c r="D24" s="85">
        <v>3</v>
      </c>
      <c r="E24" s="39">
        <f t="shared" si="5"/>
        <v>3000</v>
      </c>
      <c r="F24" s="34">
        <v>1000</v>
      </c>
      <c r="G24" s="7">
        <v>1000000</v>
      </c>
      <c r="H24" s="12">
        <f t="shared" si="7"/>
        <v>333333.33333333331</v>
      </c>
      <c r="I24" s="7">
        <f t="shared" si="6"/>
        <v>4250000</v>
      </c>
      <c r="J24" s="8">
        <f t="shared" si="8"/>
        <v>1672779.7313906788</v>
      </c>
      <c r="K24" s="51">
        <f t="shared" si="0"/>
        <v>1020501.2581126362</v>
      </c>
      <c r="L24" s="51" t="s">
        <v>118</v>
      </c>
      <c r="M24" s="32">
        <f t="shared" si="2"/>
        <v>3026614.3228366482</v>
      </c>
      <c r="N24" s="27">
        <v>113389.02867918179</v>
      </c>
      <c r="O24" s="30">
        <v>9</v>
      </c>
      <c r="P24" s="27">
        <f t="shared" si="3"/>
        <v>1020501.2581126362</v>
      </c>
      <c r="Q24" s="49"/>
      <c r="R24" s="91">
        <f t="shared" si="4"/>
        <v>3</v>
      </c>
      <c r="S24" s="49"/>
      <c r="T24" s="49"/>
      <c r="U24" s="49"/>
      <c r="V24" s="49"/>
    </row>
    <row r="25" spans="1:22">
      <c r="A25" s="109"/>
      <c r="B25" s="129"/>
      <c r="C25" s="18" t="s">
        <v>27</v>
      </c>
      <c r="D25" s="85">
        <v>3.25</v>
      </c>
      <c r="E25" s="39">
        <f t="shared" si="5"/>
        <v>3250</v>
      </c>
      <c r="F25" s="34">
        <v>1000</v>
      </c>
      <c r="G25" s="7">
        <v>1000000</v>
      </c>
      <c r="H25" s="12">
        <f t="shared" si="7"/>
        <v>307692.30769230769</v>
      </c>
      <c r="I25" s="7">
        <f t="shared" si="6"/>
        <v>4250000</v>
      </c>
      <c r="J25" s="8">
        <f t="shared" si="8"/>
        <v>1563805.3724163196</v>
      </c>
      <c r="K25" s="51">
        <f t="shared" si="0"/>
        <v>907112.22943345434</v>
      </c>
      <c r="L25" s="51" t="s">
        <v>118</v>
      </c>
      <c r="M25" s="32">
        <f t="shared" si="2"/>
        <v>2778609.9095420819</v>
      </c>
      <c r="N25" s="27">
        <v>113389.02867918179</v>
      </c>
      <c r="O25" s="30">
        <v>8</v>
      </c>
      <c r="P25" s="27">
        <f t="shared" si="3"/>
        <v>907112.22943345434</v>
      </c>
      <c r="Q25" s="49"/>
      <c r="R25" s="91">
        <f t="shared" si="4"/>
        <v>3.25</v>
      </c>
      <c r="S25" s="49"/>
      <c r="T25" s="49"/>
      <c r="U25" s="49"/>
      <c r="V25" s="49"/>
    </row>
    <row r="26" spans="1:22">
      <c r="A26" s="109"/>
      <c r="B26" s="129"/>
      <c r="C26" s="18" t="s">
        <v>28</v>
      </c>
      <c r="D26" s="85">
        <v>3.5</v>
      </c>
      <c r="E26" s="39">
        <f t="shared" si="5"/>
        <v>3500</v>
      </c>
      <c r="F26" s="34">
        <v>1000</v>
      </c>
      <c r="G26" s="7">
        <v>1000000</v>
      </c>
      <c r="H26" s="12">
        <f t="shared" si="7"/>
        <v>285714.28571428574</v>
      </c>
      <c r="I26" s="7">
        <f t="shared" si="6"/>
        <v>4250000</v>
      </c>
      <c r="J26" s="8">
        <f t="shared" si="8"/>
        <v>1470398.7790097264</v>
      </c>
      <c r="K26" s="51">
        <f t="shared" si="0"/>
        <v>793723.20075427252</v>
      </c>
      <c r="L26" s="51" t="s">
        <v>118</v>
      </c>
      <c r="M26" s="32">
        <f t="shared" si="2"/>
        <v>2549836.2654782846</v>
      </c>
      <c r="N26" s="27">
        <v>113389.02867918179</v>
      </c>
      <c r="O26" s="30">
        <v>7</v>
      </c>
      <c r="P26" s="27">
        <f t="shared" si="3"/>
        <v>793723.20075427252</v>
      </c>
      <c r="Q26" s="49"/>
      <c r="R26" s="91">
        <f t="shared" si="4"/>
        <v>3.5</v>
      </c>
      <c r="S26" s="49"/>
      <c r="T26" s="49"/>
      <c r="U26" s="49"/>
      <c r="V26" s="49"/>
    </row>
    <row r="27" spans="1:22">
      <c r="A27" s="109"/>
      <c r="B27" s="129"/>
      <c r="C27" s="18" t="s">
        <v>29</v>
      </c>
      <c r="D27" s="85">
        <v>4</v>
      </c>
      <c r="E27" s="39">
        <f t="shared" si="5"/>
        <v>4000</v>
      </c>
      <c r="F27" s="34">
        <v>1000</v>
      </c>
      <c r="G27" s="7">
        <v>1000000</v>
      </c>
      <c r="H27" s="12">
        <f t="shared" si="7"/>
        <v>250000</v>
      </c>
      <c r="I27" s="7">
        <f t="shared" si="6"/>
        <v>4250000</v>
      </c>
      <c r="J27" s="8">
        <f t="shared" si="8"/>
        <v>1318613.064724012</v>
      </c>
      <c r="K27" s="51">
        <f t="shared" si="0"/>
        <v>680334.1720750907</v>
      </c>
      <c r="L27" s="51" t="s">
        <v>118</v>
      </c>
      <c r="M27" s="32">
        <f t="shared" si="2"/>
        <v>2248947.2367991027</v>
      </c>
      <c r="N27" s="27">
        <v>113389.02867918179</v>
      </c>
      <c r="O27" s="30">
        <v>6</v>
      </c>
      <c r="P27" s="27">
        <f t="shared" si="3"/>
        <v>680334.1720750907</v>
      </c>
      <c r="Q27" s="49"/>
      <c r="R27" s="91">
        <f t="shared" si="4"/>
        <v>4</v>
      </c>
      <c r="S27" s="49"/>
      <c r="T27" s="49"/>
      <c r="U27" s="49"/>
      <c r="V27" s="49"/>
    </row>
    <row r="28" spans="1:22">
      <c r="A28" s="109"/>
      <c r="B28" s="129"/>
      <c r="C28" s="18" t="s">
        <v>30</v>
      </c>
      <c r="D28" s="85">
        <v>4.25</v>
      </c>
      <c r="E28" s="39">
        <f t="shared" si="5"/>
        <v>4250</v>
      </c>
      <c r="F28" s="34">
        <v>1000</v>
      </c>
      <c r="G28" s="7">
        <v>500000</v>
      </c>
      <c r="H28" s="12">
        <f t="shared" si="7"/>
        <v>117647.05882352941</v>
      </c>
      <c r="I28" s="7">
        <f t="shared" si="6"/>
        <v>4250000</v>
      </c>
      <c r="J28" s="8">
        <f t="shared" si="8"/>
        <v>1256113.064724012</v>
      </c>
      <c r="K28" s="51">
        <f t="shared" si="0"/>
        <v>566945.14339590899</v>
      </c>
      <c r="L28" s="51" t="s">
        <v>118</v>
      </c>
      <c r="M28" s="32">
        <f t="shared" si="2"/>
        <v>1940705.2669434506</v>
      </c>
      <c r="N28" s="27">
        <v>113389.02867918179</v>
      </c>
      <c r="O28" s="30">
        <v>5</v>
      </c>
      <c r="P28" s="27">
        <f t="shared" si="3"/>
        <v>566945.14339590899</v>
      </c>
      <c r="Q28" s="49"/>
      <c r="R28" s="91">
        <f t="shared" si="4"/>
        <v>4.25</v>
      </c>
      <c r="S28" s="49"/>
      <c r="T28" s="49"/>
      <c r="U28" s="49"/>
      <c r="V28" s="49"/>
    </row>
    <row r="29" spans="1:22">
      <c r="A29" s="109"/>
      <c r="B29" s="129"/>
      <c r="C29" s="18" t="s">
        <v>31</v>
      </c>
      <c r="D29" s="85">
        <v>4.5</v>
      </c>
      <c r="E29" s="39">
        <f t="shared" si="5"/>
        <v>4500</v>
      </c>
      <c r="F29" s="34">
        <v>1000</v>
      </c>
      <c r="G29" s="7">
        <v>500000</v>
      </c>
      <c r="H29" s="12">
        <f t="shared" si="7"/>
        <v>111111.11111111111</v>
      </c>
      <c r="I29" s="7">
        <f t="shared" si="6"/>
        <v>2125000</v>
      </c>
      <c r="J29" s="8">
        <f t="shared" si="8"/>
        <v>728335.28694623429</v>
      </c>
      <c r="K29" s="51">
        <f t="shared" si="0"/>
        <v>453556.11471672717</v>
      </c>
      <c r="L29" s="51" t="s">
        <v>118</v>
      </c>
      <c r="M29" s="32">
        <f t="shared" si="2"/>
        <v>1293002.5127740726</v>
      </c>
      <c r="N29" s="27">
        <v>113389.02867918179</v>
      </c>
      <c r="O29" s="30">
        <v>4</v>
      </c>
      <c r="P29" s="27">
        <f t="shared" si="3"/>
        <v>453556.11471672717</v>
      </c>
      <c r="Q29" s="49"/>
      <c r="R29" s="91">
        <f t="shared" si="4"/>
        <v>4.5</v>
      </c>
      <c r="S29" s="49"/>
      <c r="T29" s="49"/>
      <c r="U29" s="49"/>
      <c r="V29" s="49"/>
    </row>
    <row r="30" spans="1:22">
      <c r="A30" s="109"/>
      <c r="B30" s="129"/>
      <c r="C30" s="18" t="s">
        <v>32</v>
      </c>
      <c r="D30" s="85">
        <v>5</v>
      </c>
      <c r="E30" s="39">
        <f t="shared" si="5"/>
        <v>5000</v>
      </c>
      <c r="F30" s="34">
        <v>1000</v>
      </c>
      <c r="G30" s="7">
        <v>500000</v>
      </c>
      <c r="H30" s="12">
        <f t="shared" si="7"/>
        <v>100000</v>
      </c>
      <c r="I30" s="7">
        <f t="shared" si="6"/>
        <v>2125000</v>
      </c>
      <c r="J30" s="8">
        <f t="shared" si="8"/>
        <v>681113.06472401205</v>
      </c>
      <c r="K30" s="51">
        <f t="shared" si="0"/>
        <v>340167.08603754535</v>
      </c>
      <c r="L30" s="51" t="s">
        <v>118</v>
      </c>
      <c r="M30" s="32">
        <f t="shared" si="2"/>
        <v>1121280.1507615573</v>
      </c>
      <c r="N30" s="27">
        <v>113389.02867918179</v>
      </c>
      <c r="O30" s="30">
        <v>3</v>
      </c>
      <c r="P30" s="27">
        <f t="shared" si="3"/>
        <v>340167.08603754535</v>
      </c>
      <c r="Q30" s="49"/>
      <c r="R30" s="91">
        <f t="shared" si="4"/>
        <v>5</v>
      </c>
      <c r="S30" s="49"/>
      <c r="T30" s="49"/>
      <c r="U30" s="49"/>
      <c r="V30" s="49"/>
    </row>
    <row r="31" spans="1:22">
      <c r="A31" s="109"/>
      <c r="B31" s="129"/>
      <c r="C31" s="18" t="s">
        <v>33</v>
      </c>
      <c r="D31" s="85">
        <v>5.5</v>
      </c>
      <c r="E31" s="39">
        <f t="shared" si="5"/>
        <v>5500</v>
      </c>
      <c r="F31" s="34">
        <v>1000</v>
      </c>
      <c r="G31" s="7">
        <v>500000</v>
      </c>
      <c r="H31" s="12">
        <f t="shared" si="7"/>
        <v>90909.090909090912</v>
      </c>
      <c r="I31" s="7">
        <f t="shared" si="6"/>
        <v>2125000</v>
      </c>
      <c r="J31" s="8">
        <f t="shared" si="8"/>
        <v>642476.70108764828</v>
      </c>
      <c r="K31" s="51">
        <f t="shared" si="0"/>
        <v>226778.05735836359</v>
      </c>
      <c r="L31" s="51" t="s">
        <v>118</v>
      </c>
      <c r="M31" s="32">
        <f t="shared" si="2"/>
        <v>960163.84935510275</v>
      </c>
      <c r="N31" s="27">
        <v>113389.02867918179</v>
      </c>
      <c r="O31" s="30">
        <v>2</v>
      </c>
      <c r="P31" s="27">
        <f t="shared" si="3"/>
        <v>226778.05735836359</v>
      </c>
      <c r="Q31" s="49"/>
      <c r="R31" s="91">
        <f t="shared" si="4"/>
        <v>5.5</v>
      </c>
      <c r="S31" s="49"/>
      <c r="T31" s="49"/>
      <c r="U31" s="49"/>
      <c r="V31" s="49"/>
    </row>
    <row r="32" spans="1:22" ht="15.75" thickBot="1">
      <c r="A32" s="109"/>
      <c r="B32" s="129"/>
      <c r="C32" s="52" t="s">
        <v>34</v>
      </c>
      <c r="D32" s="92">
        <v>6</v>
      </c>
      <c r="E32" s="53">
        <f t="shared" si="5"/>
        <v>6000</v>
      </c>
      <c r="F32" s="54">
        <v>1000</v>
      </c>
      <c r="G32" s="55">
        <v>500000</v>
      </c>
      <c r="H32" s="93">
        <f t="shared" si="7"/>
        <v>83333.333333333328</v>
      </c>
      <c r="I32" s="55">
        <f t="shared" si="6"/>
        <v>2125000</v>
      </c>
      <c r="J32" s="56">
        <f>511164.3+256113.064724012+563449</f>
        <v>1330726.3647240121</v>
      </c>
      <c r="K32" s="57">
        <f t="shared" si="0"/>
        <v>113389.02867918179</v>
      </c>
      <c r="L32" s="57" t="s">
        <v>118</v>
      </c>
      <c r="M32" s="96">
        <f t="shared" si="2"/>
        <v>1527448.7267365272</v>
      </c>
      <c r="N32" s="27">
        <v>113389.02867918179</v>
      </c>
      <c r="O32" s="30">
        <v>1</v>
      </c>
      <c r="P32" s="27">
        <f t="shared" si="3"/>
        <v>113389.02867918179</v>
      </c>
      <c r="Q32" s="49"/>
      <c r="R32" s="91">
        <f t="shared" si="4"/>
        <v>6</v>
      </c>
      <c r="S32" s="49"/>
      <c r="T32" s="49"/>
      <c r="U32" s="49"/>
      <c r="V32" s="49"/>
    </row>
    <row r="33" spans="1:22">
      <c r="A33" s="109"/>
      <c r="B33" s="129"/>
      <c r="C33" s="97"/>
      <c r="D33" s="98"/>
      <c r="E33" s="98"/>
      <c r="F33" s="98"/>
      <c r="G33" s="98"/>
      <c r="H33" s="98"/>
      <c r="I33" s="98"/>
      <c r="J33" s="98"/>
      <c r="K33" s="98"/>
      <c r="L33" s="98"/>
      <c r="M33" s="99"/>
      <c r="N33" s="27">
        <f>1500000000-J35-H35</f>
        <v>49324227.475444078</v>
      </c>
      <c r="Q33" s="49"/>
      <c r="R33" s="49"/>
      <c r="S33" s="49"/>
      <c r="T33" s="49"/>
      <c r="U33" s="49"/>
      <c r="V33" s="49"/>
    </row>
    <row r="34" spans="1:22" ht="15.75" thickBot="1">
      <c r="A34" s="109"/>
      <c r="B34" s="129"/>
      <c r="C34" s="100"/>
      <c r="D34" s="101"/>
      <c r="E34" s="101"/>
      <c r="F34" s="101"/>
      <c r="G34" s="101"/>
      <c r="H34" s="101"/>
      <c r="I34" s="101"/>
      <c r="J34" s="101"/>
      <c r="K34" s="101"/>
      <c r="L34" s="101"/>
      <c r="M34" s="102"/>
      <c r="N34" s="27">
        <f>N33/O3</f>
        <v>113389.02867918179</v>
      </c>
      <c r="Q34" s="49"/>
      <c r="R34" s="49"/>
      <c r="S34" s="49"/>
      <c r="T34" s="49"/>
      <c r="U34" s="49"/>
      <c r="V34" s="49"/>
    </row>
    <row r="35" spans="1:22">
      <c r="A35" s="109"/>
      <c r="B35" s="129"/>
      <c r="C35" s="131"/>
      <c r="D35" s="132"/>
      <c r="E35" s="132"/>
      <c r="F35" s="133"/>
      <c r="G35" s="19">
        <f>SUM(G4:G32)</f>
        <v>50000000</v>
      </c>
      <c r="H35" s="20">
        <f>SUM(H4:H32)</f>
        <v>550675772.26694882</v>
      </c>
      <c r="I35" s="19">
        <f>SUM(I5:I32)</f>
        <v>210375000</v>
      </c>
      <c r="J35" s="20">
        <f>SUM(J5:J32)</f>
        <v>900000000.2576071</v>
      </c>
      <c r="K35" s="94">
        <f>SUM(K4:K32)</f>
        <v>49324227.475444078</v>
      </c>
      <c r="L35" s="103"/>
      <c r="M35" s="104"/>
      <c r="Q35" s="49"/>
      <c r="R35" s="49"/>
      <c r="S35" s="49"/>
      <c r="T35" s="49"/>
      <c r="U35" s="49"/>
      <c r="V35" s="49"/>
    </row>
    <row r="36" spans="1:22">
      <c r="A36" s="109"/>
      <c r="B36" s="129"/>
      <c r="C36" s="134"/>
      <c r="D36" s="135"/>
      <c r="E36" s="135"/>
      <c r="F36" s="135"/>
      <c r="G36" s="135"/>
      <c r="H36" s="136"/>
      <c r="I36" s="9">
        <f>G35+I35</f>
        <v>260375000</v>
      </c>
      <c r="J36" s="10">
        <f>H35+K35</f>
        <v>599999999.7423929</v>
      </c>
      <c r="K36" s="95" t="s">
        <v>0</v>
      </c>
      <c r="L36" s="105"/>
      <c r="M36" s="106"/>
      <c r="N36" s="28"/>
      <c r="Q36" s="49"/>
      <c r="R36" s="49"/>
      <c r="S36" s="49"/>
      <c r="T36" s="49"/>
      <c r="U36" s="49"/>
      <c r="V36" s="49"/>
    </row>
    <row r="37" spans="1:22" ht="35.25" customHeight="1" thickBot="1">
      <c r="A37" s="109"/>
      <c r="B37" s="130"/>
      <c r="C37" s="137" t="s">
        <v>103</v>
      </c>
      <c r="D37" s="138"/>
      <c r="E37" s="138"/>
      <c r="F37" s="138"/>
      <c r="G37" s="138"/>
      <c r="H37" s="138"/>
      <c r="I37" s="139"/>
      <c r="J37" s="118">
        <f>J35+J36</f>
        <v>1500000000</v>
      </c>
      <c r="K37" s="119"/>
      <c r="L37" s="107"/>
      <c r="M37" s="108"/>
      <c r="Q37" s="49"/>
      <c r="R37" s="49"/>
      <c r="S37" s="49"/>
      <c r="T37" s="49"/>
      <c r="U37" s="49"/>
      <c r="V37" s="49"/>
    </row>
    <row r="38" spans="1:22" s="5" customFormat="1">
      <c r="A38" s="109"/>
      <c r="B38" s="120"/>
      <c r="C38" s="120"/>
      <c r="D38" s="120"/>
      <c r="E38" s="120"/>
      <c r="F38" s="120"/>
      <c r="G38" s="120"/>
      <c r="H38" s="120"/>
      <c r="I38" s="120"/>
      <c r="J38" s="120"/>
      <c r="K38" s="120"/>
      <c r="L38" s="121"/>
      <c r="M38" s="26"/>
      <c r="N38" s="49"/>
      <c r="O38" s="49"/>
      <c r="P38" s="49"/>
      <c r="Q38" s="49"/>
      <c r="R38" s="49"/>
      <c r="S38" s="49"/>
      <c r="T38" s="49"/>
    </row>
    <row r="39" spans="1:22" s="5" customFormat="1" ht="262.5" customHeight="1">
      <c r="A39" s="109"/>
      <c r="B39" s="109"/>
      <c r="C39" s="116" t="s">
        <v>120</v>
      </c>
      <c r="D39" s="117"/>
      <c r="E39" s="117"/>
      <c r="F39" s="117"/>
      <c r="G39" s="117"/>
      <c r="H39" s="117"/>
      <c r="I39" s="117"/>
      <c r="J39" s="117"/>
      <c r="K39" s="117"/>
      <c r="L39" s="42"/>
      <c r="M39" s="42"/>
      <c r="N39" s="27"/>
      <c r="O39" s="30"/>
      <c r="P39" s="27"/>
    </row>
    <row r="40" spans="1:22" s="5" customFormat="1" ht="310.5" customHeight="1">
      <c r="A40" s="109"/>
      <c r="B40" s="109"/>
      <c r="C40" s="110" t="s">
        <v>140</v>
      </c>
      <c r="D40" s="110"/>
      <c r="E40" s="110"/>
      <c r="F40" s="110"/>
      <c r="G40" s="110"/>
      <c r="H40" s="110"/>
      <c r="I40" s="110"/>
      <c r="J40" s="110"/>
      <c r="K40" s="110"/>
      <c r="L40" s="110"/>
      <c r="M40" s="88"/>
      <c r="N40" s="41"/>
      <c r="O40" s="41"/>
      <c r="P40" s="27"/>
    </row>
    <row r="41" spans="1:22" s="5" customFormat="1" ht="120" customHeight="1">
      <c r="A41" s="109"/>
      <c r="B41" s="109"/>
      <c r="C41" s="110" t="s">
        <v>142</v>
      </c>
      <c r="D41" s="110"/>
      <c r="E41" s="110"/>
      <c r="F41" s="110"/>
      <c r="G41" s="110"/>
      <c r="H41" s="110"/>
      <c r="I41" s="110"/>
      <c r="J41" s="110"/>
      <c r="K41" s="110"/>
      <c r="L41" s="110"/>
      <c r="M41" s="88"/>
      <c r="N41" s="48"/>
      <c r="O41" s="48"/>
      <c r="P41" s="27"/>
    </row>
    <row r="42" spans="1:22" s="5" customFormat="1" ht="114.75" customHeight="1">
      <c r="A42" s="109"/>
      <c r="B42" s="109"/>
      <c r="C42" s="110" t="s">
        <v>121</v>
      </c>
      <c r="D42" s="115"/>
      <c r="E42" s="115"/>
      <c r="F42" s="115"/>
      <c r="G42" s="115"/>
      <c r="H42" s="115"/>
      <c r="I42" s="115"/>
      <c r="J42" s="115"/>
      <c r="K42" s="115"/>
      <c r="L42" s="115"/>
      <c r="M42" s="115"/>
      <c r="N42" s="115"/>
      <c r="O42" s="115"/>
      <c r="P42" s="27"/>
    </row>
    <row r="43" spans="1:22" s="5" customFormat="1" ht="56.25" customHeight="1">
      <c r="A43" s="109"/>
      <c r="B43" s="109"/>
      <c r="C43" s="110" t="s">
        <v>141</v>
      </c>
      <c r="D43" s="115"/>
      <c r="E43" s="115"/>
      <c r="F43" s="115"/>
      <c r="G43" s="115"/>
      <c r="H43" s="115"/>
      <c r="I43" s="115"/>
      <c r="J43" s="115"/>
      <c r="K43" s="115"/>
      <c r="L43" s="115"/>
      <c r="M43" s="115"/>
      <c r="N43" s="115"/>
      <c r="O43" s="115"/>
      <c r="P43" s="27"/>
    </row>
    <row r="44" spans="1:22" s="5" customFormat="1" ht="89.25" customHeight="1">
      <c r="A44" s="109"/>
      <c r="B44" s="109"/>
      <c r="C44" s="110" t="s">
        <v>122</v>
      </c>
      <c r="D44" s="115"/>
      <c r="E44" s="115"/>
      <c r="F44" s="115"/>
      <c r="G44" s="115"/>
      <c r="H44" s="115"/>
      <c r="I44" s="115"/>
      <c r="J44" s="115"/>
      <c r="K44" s="115"/>
      <c r="L44" s="115"/>
      <c r="M44" s="115"/>
      <c r="N44" s="115"/>
      <c r="O44" s="115"/>
      <c r="P44" s="27"/>
    </row>
    <row r="45" spans="1:22" s="5" customFormat="1" ht="54.75" customHeight="1">
      <c r="A45" s="109"/>
      <c r="B45" s="109"/>
      <c r="C45" s="110" t="s">
        <v>123</v>
      </c>
      <c r="D45" s="115"/>
      <c r="E45" s="115"/>
      <c r="F45" s="115"/>
      <c r="G45" s="115"/>
      <c r="H45" s="115"/>
      <c r="I45" s="115"/>
      <c r="J45" s="115"/>
      <c r="K45" s="115"/>
      <c r="L45" s="115"/>
      <c r="M45" s="115"/>
      <c r="N45" s="115"/>
      <c r="O45" s="115"/>
      <c r="P45" s="27"/>
    </row>
    <row r="46" spans="1:22" s="5" customFormat="1" ht="21" customHeight="1">
      <c r="A46" s="109"/>
      <c r="B46" s="109"/>
      <c r="C46" s="115" t="s">
        <v>106</v>
      </c>
      <c r="D46" s="115"/>
      <c r="E46" s="115"/>
      <c r="F46" s="115"/>
      <c r="G46" s="115"/>
      <c r="H46" s="115"/>
      <c r="I46" s="115"/>
      <c r="J46" s="115"/>
      <c r="K46" s="115"/>
      <c r="L46" s="115"/>
      <c r="M46" s="115"/>
      <c r="N46" s="115"/>
      <c r="O46" s="115"/>
      <c r="P46" s="27"/>
    </row>
    <row r="47" spans="1:22" s="5" customFormat="1" ht="56.25" customHeight="1">
      <c r="A47" s="109"/>
      <c r="B47" s="109"/>
      <c r="C47" s="110" t="s">
        <v>124</v>
      </c>
      <c r="D47" s="115"/>
      <c r="E47" s="115"/>
      <c r="F47" s="115"/>
      <c r="G47" s="115"/>
      <c r="H47" s="115"/>
      <c r="I47" s="115"/>
      <c r="J47" s="115"/>
      <c r="K47" s="115"/>
      <c r="L47" s="115"/>
      <c r="M47" s="115"/>
      <c r="N47" s="115"/>
      <c r="O47" s="115"/>
      <c r="P47" s="27"/>
    </row>
    <row r="48" spans="1:22" s="5" customFormat="1" ht="21" customHeight="1">
      <c r="A48" s="109"/>
      <c r="B48" s="109"/>
      <c r="C48" s="115" t="s">
        <v>125</v>
      </c>
      <c r="D48" s="115"/>
      <c r="E48" s="115"/>
      <c r="F48" s="115"/>
      <c r="G48" s="115"/>
      <c r="H48" s="115"/>
      <c r="I48" s="115"/>
      <c r="J48" s="115"/>
      <c r="K48" s="115"/>
      <c r="L48" s="115"/>
      <c r="M48" s="115"/>
      <c r="N48" s="115"/>
      <c r="O48" s="115"/>
      <c r="P48" s="27"/>
    </row>
    <row r="49" spans="1:16" s="5" customFormat="1" ht="21.75" customHeight="1">
      <c r="A49" s="109"/>
      <c r="B49" s="109"/>
      <c r="C49" s="115" t="s">
        <v>126</v>
      </c>
      <c r="D49" s="115"/>
      <c r="E49" s="115"/>
      <c r="F49" s="115"/>
      <c r="G49" s="115"/>
      <c r="H49" s="115"/>
      <c r="I49" s="115"/>
      <c r="J49" s="115"/>
      <c r="K49" s="115"/>
      <c r="L49" s="115"/>
      <c r="M49" s="115"/>
      <c r="N49" s="115"/>
      <c r="O49" s="115"/>
      <c r="P49" s="27"/>
    </row>
    <row r="50" spans="1:16" s="5" customFormat="1" ht="37.5" customHeight="1">
      <c r="A50" s="109"/>
      <c r="B50" s="109"/>
      <c r="C50" s="110" t="s">
        <v>127</v>
      </c>
      <c r="D50" s="115"/>
      <c r="E50" s="115"/>
      <c r="F50" s="115"/>
      <c r="G50" s="115"/>
      <c r="H50" s="115"/>
      <c r="I50" s="115"/>
      <c r="J50" s="115"/>
      <c r="K50" s="115"/>
      <c r="L50" s="115"/>
      <c r="M50" s="115"/>
      <c r="N50" s="115"/>
      <c r="O50" s="115"/>
      <c r="P50" s="27"/>
    </row>
    <row r="51" spans="1:16" s="5" customFormat="1" ht="50.25" customHeight="1">
      <c r="A51" s="109"/>
      <c r="B51" s="109"/>
      <c r="C51" s="110" t="s">
        <v>128</v>
      </c>
      <c r="D51" s="115"/>
      <c r="E51" s="115"/>
      <c r="F51" s="115"/>
      <c r="G51" s="115"/>
      <c r="H51" s="115"/>
      <c r="I51" s="115"/>
      <c r="J51" s="115"/>
      <c r="K51" s="115"/>
      <c r="L51" s="115"/>
      <c r="M51" s="115"/>
      <c r="N51" s="115"/>
      <c r="O51" s="115"/>
      <c r="P51" s="27"/>
    </row>
    <row r="52" spans="1:16" s="5" customFormat="1" ht="42" customHeight="1">
      <c r="A52" s="109"/>
      <c r="B52" s="109"/>
      <c r="C52" s="110" t="s">
        <v>129</v>
      </c>
      <c r="D52" s="115"/>
      <c r="E52" s="115"/>
      <c r="F52" s="115"/>
      <c r="G52" s="115"/>
      <c r="H52" s="115"/>
      <c r="I52" s="115"/>
      <c r="J52" s="115"/>
      <c r="K52" s="115"/>
      <c r="L52" s="115"/>
      <c r="M52" s="115"/>
      <c r="N52" s="115"/>
      <c r="O52" s="115"/>
      <c r="P52" s="27"/>
    </row>
    <row r="53" spans="1:16" s="5" customFormat="1" ht="72.75" customHeight="1">
      <c r="A53" s="109"/>
      <c r="B53" s="109"/>
      <c r="C53" s="110" t="s">
        <v>130</v>
      </c>
      <c r="D53" s="115"/>
      <c r="E53" s="115"/>
      <c r="F53" s="115"/>
      <c r="G53" s="115"/>
      <c r="H53" s="115"/>
      <c r="I53" s="115"/>
      <c r="J53" s="115"/>
      <c r="K53" s="115"/>
      <c r="L53" s="115"/>
      <c r="M53" s="115"/>
      <c r="N53" s="115"/>
      <c r="O53" s="115"/>
      <c r="P53" s="27"/>
    </row>
    <row r="54" spans="1:16" s="5" customFormat="1" ht="81" customHeight="1">
      <c r="A54" s="109"/>
      <c r="B54" s="109"/>
      <c r="C54" s="110" t="s">
        <v>134</v>
      </c>
      <c r="D54" s="115"/>
      <c r="E54" s="115"/>
      <c r="F54" s="115"/>
      <c r="G54" s="115"/>
      <c r="H54" s="115"/>
      <c r="I54" s="115"/>
      <c r="J54" s="115"/>
      <c r="K54" s="115"/>
      <c r="L54" s="115"/>
      <c r="M54" s="115"/>
      <c r="N54" s="115"/>
      <c r="O54" s="115"/>
      <c r="P54" s="27"/>
    </row>
    <row r="55" spans="1:16" s="5" customFormat="1" ht="40.5" customHeight="1">
      <c r="A55" s="109"/>
      <c r="B55" s="109"/>
      <c r="C55" s="110" t="s">
        <v>131</v>
      </c>
      <c r="D55" s="115"/>
      <c r="E55" s="115"/>
      <c r="F55" s="115"/>
      <c r="G55" s="115"/>
      <c r="H55" s="115"/>
      <c r="I55" s="115"/>
      <c r="J55" s="115"/>
      <c r="K55" s="115"/>
      <c r="L55" s="115"/>
      <c r="M55" s="115"/>
      <c r="N55" s="115"/>
      <c r="O55" s="115"/>
      <c r="P55" s="27"/>
    </row>
    <row r="56" spans="1:16" s="5" customFormat="1" ht="54" customHeight="1">
      <c r="A56" s="109"/>
      <c r="B56" s="109"/>
      <c r="C56" s="110" t="s">
        <v>132</v>
      </c>
      <c r="D56" s="115"/>
      <c r="E56" s="115"/>
      <c r="F56" s="115"/>
      <c r="G56" s="115"/>
      <c r="H56" s="115"/>
      <c r="I56" s="115"/>
      <c r="J56" s="115"/>
      <c r="K56" s="115"/>
      <c r="L56" s="115"/>
      <c r="M56" s="115"/>
      <c r="N56" s="115"/>
      <c r="O56" s="115"/>
      <c r="P56" s="27"/>
    </row>
    <row r="57" spans="1:16" s="5" customFormat="1" ht="43.5" customHeight="1">
      <c r="A57" s="109"/>
      <c r="B57" s="109"/>
      <c r="C57" s="110" t="s">
        <v>107</v>
      </c>
      <c r="D57" s="115"/>
      <c r="E57" s="115"/>
      <c r="F57" s="115"/>
      <c r="G57" s="115"/>
      <c r="H57" s="115"/>
      <c r="I57" s="115"/>
      <c r="J57" s="115"/>
      <c r="K57" s="115"/>
      <c r="L57" s="115"/>
      <c r="M57" s="115"/>
      <c r="N57" s="115"/>
      <c r="O57" s="115"/>
      <c r="P57" s="27"/>
    </row>
    <row r="58" spans="1:16" s="5" customFormat="1" ht="36" customHeight="1">
      <c r="A58" s="109"/>
      <c r="B58" s="109"/>
      <c r="C58" s="110" t="s">
        <v>108</v>
      </c>
      <c r="D58" s="115"/>
      <c r="E58" s="115"/>
      <c r="F58" s="115"/>
      <c r="G58" s="115"/>
      <c r="H58" s="115"/>
      <c r="I58" s="115"/>
      <c r="J58" s="115"/>
      <c r="K58" s="115"/>
      <c r="L58" s="115"/>
      <c r="M58" s="115"/>
      <c r="N58" s="115"/>
      <c r="O58" s="115"/>
      <c r="P58" s="27"/>
    </row>
    <row r="59" spans="1:16" s="5" customFormat="1" ht="69.75" customHeight="1">
      <c r="A59" s="109"/>
      <c r="B59" s="109"/>
      <c r="C59" s="126" t="s">
        <v>133</v>
      </c>
      <c r="D59" s="115"/>
      <c r="E59" s="115"/>
      <c r="F59" s="115"/>
      <c r="G59" s="115"/>
      <c r="H59" s="115"/>
      <c r="I59" s="115"/>
      <c r="J59" s="115"/>
      <c r="K59" s="115"/>
      <c r="L59" s="115"/>
      <c r="M59" s="115"/>
      <c r="N59" s="115"/>
      <c r="O59" s="115"/>
      <c r="P59" s="27"/>
    </row>
    <row r="60" spans="1:16" s="5" customFormat="1" ht="43.5" customHeight="1">
      <c r="A60" s="109"/>
      <c r="B60" s="109"/>
      <c r="C60" s="110" t="s">
        <v>109</v>
      </c>
      <c r="D60" s="127"/>
      <c r="E60" s="127"/>
      <c r="F60" s="127"/>
      <c r="G60" s="127"/>
      <c r="H60" s="127"/>
      <c r="I60" s="127"/>
      <c r="J60" s="127"/>
      <c r="K60" s="127"/>
      <c r="L60" s="127"/>
      <c r="M60" s="127"/>
      <c r="N60" s="127"/>
      <c r="O60" s="127"/>
      <c r="P60" s="27"/>
    </row>
    <row r="61" spans="1:16" s="5" customFormat="1" ht="42" customHeight="1">
      <c r="A61" s="109"/>
      <c r="B61" s="109"/>
      <c r="C61" s="110" t="s">
        <v>110</v>
      </c>
      <c r="D61" s="115"/>
      <c r="E61" s="115"/>
      <c r="F61" s="115"/>
      <c r="G61" s="115"/>
      <c r="H61" s="115"/>
      <c r="I61" s="115"/>
      <c r="J61" s="115"/>
      <c r="K61" s="115"/>
      <c r="L61" s="115"/>
      <c r="M61" s="115"/>
      <c r="N61" s="115"/>
      <c r="O61" s="115"/>
      <c r="P61" s="27"/>
    </row>
    <row r="62" spans="1:16" s="5" customFormat="1" ht="39.75" customHeight="1">
      <c r="A62" s="109"/>
      <c r="B62" s="109"/>
      <c r="C62" s="110" t="s">
        <v>111</v>
      </c>
      <c r="D62" s="115"/>
      <c r="E62" s="115"/>
      <c r="F62" s="115"/>
      <c r="G62" s="115"/>
      <c r="H62" s="115"/>
      <c r="I62" s="115"/>
      <c r="J62" s="115"/>
      <c r="K62" s="115"/>
      <c r="L62" s="115"/>
      <c r="M62" s="115"/>
      <c r="N62" s="115"/>
      <c r="O62" s="115"/>
      <c r="P62" s="27"/>
    </row>
    <row r="63" spans="1:16" s="5" customFormat="1" ht="57" customHeight="1">
      <c r="A63" s="109"/>
      <c r="B63" s="109"/>
      <c r="C63" s="126" t="s">
        <v>117</v>
      </c>
      <c r="D63" s="115"/>
      <c r="E63" s="115"/>
      <c r="F63" s="115"/>
      <c r="G63" s="115"/>
      <c r="H63" s="115"/>
      <c r="I63" s="115"/>
      <c r="J63" s="115"/>
      <c r="K63" s="115"/>
      <c r="L63" s="115"/>
      <c r="M63" s="115"/>
      <c r="N63" s="115"/>
      <c r="O63" s="115"/>
      <c r="P63" s="27"/>
    </row>
    <row r="64" spans="1:16" s="5" customFormat="1" ht="102" customHeight="1">
      <c r="A64" s="109"/>
      <c r="B64" s="109"/>
      <c r="C64" s="110" t="s">
        <v>112</v>
      </c>
      <c r="D64" s="115"/>
      <c r="E64" s="115"/>
      <c r="F64" s="115"/>
      <c r="G64" s="115"/>
      <c r="H64" s="115"/>
      <c r="I64" s="115"/>
      <c r="J64" s="115"/>
      <c r="K64" s="115"/>
      <c r="L64" s="115"/>
      <c r="M64" s="115"/>
      <c r="N64" s="115"/>
      <c r="O64" s="115"/>
      <c r="P64" s="27"/>
    </row>
    <row r="65" spans="1:16" s="5" customFormat="1" ht="105.75" customHeight="1">
      <c r="A65" s="109"/>
      <c r="B65" s="109"/>
      <c r="C65" s="110" t="s">
        <v>113</v>
      </c>
      <c r="D65" s="115"/>
      <c r="E65" s="115"/>
      <c r="F65" s="115"/>
      <c r="G65" s="115"/>
      <c r="H65" s="115"/>
      <c r="I65" s="115"/>
      <c r="J65" s="115"/>
      <c r="K65" s="115"/>
      <c r="L65" s="115"/>
      <c r="M65" s="115"/>
      <c r="N65" s="115"/>
      <c r="O65" s="115"/>
      <c r="P65" s="27"/>
    </row>
    <row r="66" spans="1:16" s="5" customFormat="1" ht="54.75" customHeight="1">
      <c r="A66" s="109"/>
      <c r="B66" s="109"/>
      <c r="C66" s="110" t="s">
        <v>114</v>
      </c>
      <c r="D66" s="115"/>
      <c r="E66" s="115"/>
      <c r="F66" s="115"/>
      <c r="G66" s="115"/>
      <c r="H66" s="115"/>
      <c r="I66" s="115"/>
      <c r="J66" s="115"/>
      <c r="K66" s="115"/>
      <c r="L66" s="115"/>
      <c r="M66" s="115"/>
      <c r="N66" s="115"/>
      <c r="O66" s="115"/>
      <c r="P66" s="27"/>
    </row>
    <row r="67" spans="1:16" s="5" customFormat="1" ht="67.5" customHeight="1">
      <c r="A67" s="109"/>
      <c r="B67" s="109"/>
      <c r="C67" s="110" t="s">
        <v>115</v>
      </c>
      <c r="D67" s="115"/>
      <c r="E67" s="115"/>
      <c r="F67" s="115"/>
      <c r="G67" s="115"/>
      <c r="H67" s="115"/>
      <c r="I67" s="115"/>
      <c r="J67" s="115"/>
      <c r="K67" s="115"/>
      <c r="L67" s="115"/>
      <c r="M67" s="115"/>
      <c r="N67" s="115"/>
      <c r="O67" s="115"/>
      <c r="P67" s="27"/>
    </row>
    <row r="68" spans="1:16" s="5" customFormat="1" ht="126.75" customHeight="1">
      <c r="A68" s="109"/>
      <c r="B68" s="109"/>
      <c r="C68" s="125" t="s">
        <v>138</v>
      </c>
      <c r="D68" s="125"/>
      <c r="E68" s="125"/>
      <c r="F68" s="125"/>
      <c r="G68" s="125"/>
      <c r="H68" s="125"/>
      <c r="I68" s="125"/>
      <c r="J68" s="125"/>
      <c r="K68" s="125"/>
      <c r="L68" s="49"/>
      <c r="M68" s="49"/>
      <c r="N68" s="49"/>
      <c r="O68" s="49"/>
      <c r="P68" s="27"/>
    </row>
    <row r="69" spans="1:16" s="5" customFormat="1">
      <c r="A69" s="109"/>
      <c r="B69" s="109"/>
      <c r="C69" s="122"/>
      <c r="D69" s="122"/>
      <c r="E69" s="122"/>
      <c r="F69" s="122"/>
      <c r="G69" s="122"/>
      <c r="H69" s="122"/>
      <c r="I69" s="122"/>
      <c r="J69" s="122"/>
      <c r="K69" s="122"/>
      <c r="L69" s="122"/>
      <c r="M69" s="122"/>
      <c r="N69" s="122"/>
      <c r="O69" s="122"/>
      <c r="P69" s="27"/>
    </row>
    <row r="70" spans="1:16" s="5" customFormat="1">
      <c r="A70" s="109"/>
      <c r="B70" s="109"/>
      <c r="C70" s="122"/>
      <c r="D70" s="122"/>
      <c r="E70" s="122"/>
      <c r="F70" s="122"/>
      <c r="G70" s="122"/>
      <c r="H70" s="122"/>
      <c r="I70" s="122"/>
      <c r="J70" s="122"/>
      <c r="K70" s="122"/>
      <c r="L70" s="122"/>
      <c r="M70" s="122"/>
      <c r="N70" s="122"/>
      <c r="O70" s="122"/>
      <c r="P70" s="27"/>
    </row>
    <row r="71" spans="1:16" s="5" customFormat="1">
      <c r="A71" s="109"/>
      <c r="B71" s="109"/>
      <c r="C71" s="122"/>
      <c r="D71" s="122"/>
      <c r="E71" s="122"/>
      <c r="F71" s="122"/>
      <c r="G71" s="122"/>
      <c r="H71" s="122"/>
      <c r="I71" s="122"/>
      <c r="J71" s="122"/>
      <c r="K71" s="122"/>
      <c r="L71" s="122"/>
      <c r="M71" s="122"/>
      <c r="N71" s="122"/>
      <c r="O71" s="122"/>
      <c r="P71" s="27"/>
    </row>
    <row r="72" spans="1:16" s="5" customFormat="1">
      <c r="A72" s="109"/>
      <c r="B72" s="109"/>
      <c r="C72" s="122"/>
      <c r="D72" s="122"/>
      <c r="E72" s="122"/>
      <c r="F72" s="122"/>
      <c r="G72" s="122"/>
      <c r="H72" s="122"/>
      <c r="I72" s="122"/>
      <c r="J72" s="122"/>
      <c r="K72" s="122"/>
      <c r="L72" s="122"/>
      <c r="M72" s="122"/>
      <c r="N72" s="122"/>
      <c r="O72" s="122"/>
      <c r="P72" s="27"/>
    </row>
    <row r="73" spans="1:16" s="5" customFormat="1">
      <c r="A73" s="109"/>
      <c r="B73" s="109"/>
      <c r="C73" s="122"/>
      <c r="D73" s="122"/>
      <c r="E73" s="122"/>
      <c r="F73" s="122"/>
      <c r="G73" s="122"/>
      <c r="H73" s="122"/>
      <c r="I73" s="122"/>
      <c r="J73" s="122"/>
      <c r="K73" s="122"/>
      <c r="L73" s="122"/>
      <c r="M73" s="122"/>
      <c r="N73" s="122"/>
      <c r="O73" s="122"/>
      <c r="P73" s="27"/>
    </row>
    <row r="74" spans="1:16" s="5" customFormat="1">
      <c r="A74" s="109"/>
      <c r="B74" s="109"/>
      <c r="C74" s="122"/>
      <c r="D74" s="122"/>
      <c r="E74" s="122"/>
      <c r="F74" s="122"/>
      <c r="G74" s="122"/>
      <c r="H74" s="122"/>
      <c r="I74" s="122"/>
      <c r="J74" s="122"/>
      <c r="K74" s="122"/>
      <c r="L74" s="122"/>
      <c r="M74" s="122"/>
      <c r="N74" s="122"/>
      <c r="O74" s="122"/>
      <c r="P74" s="27"/>
    </row>
    <row r="75" spans="1:16" s="5" customFormat="1">
      <c r="A75" s="109"/>
      <c r="B75" s="109"/>
      <c r="C75" s="124"/>
      <c r="D75" s="124"/>
      <c r="E75" s="124"/>
      <c r="F75" s="124"/>
      <c r="G75" s="124"/>
      <c r="H75" s="124"/>
      <c r="I75" s="124"/>
      <c r="J75" s="124"/>
      <c r="K75" s="124"/>
      <c r="L75" s="124"/>
      <c r="M75" s="124"/>
      <c r="N75" s="124"/>
      <c r="O75" s="124"/>
      <c r="P75" s="27"/>
    </row>
    <row r="76" spans="1:16" s="5" customFormat="1">
      <c r="A76" s="109"/>
      <c r="B76" s="109"/>
      <c r="C76" s="122"/>
      <c r="D76" s="122"/>
      <c r="E76" s="122"/>
      <c r="F76" s="122"/>
      <c r="G76" s="122"/>
      <c r="H76" s="122"/>
      <c r="I76" s="122"/>
      <c r="J76" s="122"/>
      <c r="K76" s="122"/>
      <c r="L76" s="122"/>
      <c r="M76" s="122"/>
      <c r="N76" s="122"/>
      <c r="O76" s="122"/>
      <c r="P76" s="27"/>
    </row>
    <row r="77" spans="1:16" s="5" customFormat="1">
      <c r="A77" s="109"/>
      <c r="B77" s="109"/>
      <c r="C77" s="122"/>
      <c r="D77" s="122"/>
      <c r="E77" s="122"/>
      <c r="F77" s="122"/>
      <c r="G77" s="122"/>
      <c r="H77" s="122"/>
      <c r="I77" s="122"/>
      <c r="J77" s="122"/>
      <c r="K77" s="122"/>
      <c r="L77" s="122"/>
      <c r="M77" s="122"/>
      <c r="N77" s="122"/>
      <c r="O77" s="122"/>
      <c r="P77" s="27"/>
    </row>
    <row r="78" spans="1:16" s="5" customFormat="1">
      <c r="A78" s="109"/>
      <c r="B78" s="109"/>
      <c r="C78" s="122"/>
      <c r="D78" s="122"/>
      <c r="E78" s="122"/>
      <c r="F78" s="122"/>
      <c r="G78" s="122"/>
      <c r="H78" s="122"/>
      <c r="I78" s="122"/>
      <c r="J78" s="122"/>
      <c r="K78" s="122"/>
      <c r="L78" s="122"/>
      <c r="M78" s="122"/>
      <c r="N78" s="122"/>
      <c r="O78" s="122"/>
      <c r="P78" s="27"/>
    </row>
    <row r="79" spans="1:16" s="5" customFormat="1">
      <c r="A79" s="109"/>
      <c r="B79" s="109"/>
      <c r="C79" s="122"/>
      <c r="D79" s="122"/>
      <c r="E79" s="122"/>
      <c r="F79" s="122"/>
      <c r="G79" s="122"/>
      <c r="H79" s="122"/>
      <c r="I79" s="122"/>
      <c r="J79" s="122"/>
      <c r="K79" s="122"/>
      <c r="L79" s="122"/>
      <c r="M79" s="122"/>
      <c r="N79" s="122"/>
      <c r="O79" s="122"/>
      <c r="P79" s="27"/>
    </row>
    <row r="80" spans="1:16" s="5" customFormat="1">
      <c r="A80" s="109"/>
      <c r="B80" s="109"/>
      <c r="C80" s="122"/>
      <c r="D80" s="122"/>
      <c r="E80" s="122"/>
      <c r="F80" s="122"/>
      <c r="G80" s="122"/>
      <c r="H80" s="122"/>
      <c r="I80" s="122"/>
      <c r="J80" s="122"/>
      <c r="K80" s="122"/>
      <c r="L80" s="122"/>
      <c r="M80" s="122"/>
      <c r="N80" s="122"/>
      <c r="O80" s="122"/>
      <c r="P80" s="27"/>
    </row>
    <row r="81" spans="1:16" s="5" customFormat="1">
      <c r="A81" s="109"/>
      <c r="B81" s="109"/>
      <c r="C81" s="122"/>
      <c r="D81" s="122"/>
      <c r="E81" s="122"/>
      <c r="F81" s="122"/>
      <c r="G81" s="122"/>
      <c r="H81" s="122"/>
      <c r="I81" s="122"/>
      <c r="J81" s="122"/>
      <c r="K81" s="122"/>
      <c r="L81" s="122"/>
      <c r="M81" s="122"/>
      <c r="N81" s="122"/>
      <c r="O81" s="122"/>
      <c r="P81" s="27"/>
    </row>
    <row r="82" spans="1:16" s="5" customFormat="1">
      <c r="A82" s="109"/>
      <c r="B82" s="109"/>
      <c r="C82" s="122"/>
      <c r="D82" s="122"/>
      <c r="E82" s="122"/>
      <c r="F82" s="122"/>
      <c r="G82" s="122"/>
      <c r="H82" s="122"/>
      <c r="I82" s="122"/>
      <c r="J82" s="122"/>
      <c r="K82" s="122"/>
      <c r="L82" s="122"/>
      <c r="M82" s="122"/>
      <c r="N82" s="122"/>
      <c r="O82" s="122"/>
      <c r="P82" s="27"/>
    </row>
    <row r="83" spans="1:16" s="5" customFormat="1">
      <c r="A83" s="109"/>
      <c r="B83" s="109"/>
      <c r="C83" s="47"/>
      <c r="D83" s="86"/>
      <c r="E83" s="41"/>
      <c r="F83" s="41"/>
      <c r="G83" s="41"/>
      <c r="H83" s="41"/>
      <c r="I83" s="41"/>
      <c r="J83" s="41"/>
      <c r="K83" s="41"/>
      <c r="L83" s="41"/>
      <c r="M83" s="90"/>
      <c r="N83" s="41"/>
      <c r="O83" s="41"/>
      <c r="P83" s="27"/>
    </row>
    <row r="84" spans="1:16" s="5" customFormat="1">
      <c r="A84" s="109"/>
      <c r="B84" s="109"/>
      <c r="C84" s="123"/>
      <c r="D84" s="122"/>
      <c r="E84" s="122"/>
      <c r="F84" s="122"/>
      <c r="G84" s="122"/>
      <c r="H84" s="122"/>
      <c r="I84" s="122"/>
      <c r="J84" s="122"/>
      <c r="K84" s="122"/>
      <c r="L84" s="122"/>
      <c r="M84" s="122"/>
      <c r="N84" s="122"/>
      <c r="O84" s="122"/>
      <c r="P84" s="27"/>
    </row>
    <row r="85" spans="1:16" s="5" customFormat="1">
      <c r="A85" s="109"/>
      <c r="B85" s="109"/>
      <c r="C85" s="122"/>
      <c r="D85" s="122"/>
      <c r="E85" s="122"/>
      <c r="F85" s="122"/>
      <c r="G85" s="122"/>
      <c r="H85" s="122"/>
      <c r="I85" s="122"/>
      <c r="J85" s="122"/>
      <c r="K85" s="122"/>
      <c r="L85" s="122"/>
      <c r="M85" s="122"/>
      <c r="N85" s="122"/>
      <c r="O85" s="122"/>
      <c r="P85" s="27"/>
    </row>
    <row r="86" spans="1:16" s="5" customFormat="1">
      <c r="A86" s="109"/>
      <c r="B86" s="109"/>
      <c r="C86" s="122"/>
      <c r="D86" s="122"/>
      <c r="E86" s="122"/>
      <c r="F86" s="122"/>
      <c r="G86" s="122"/>
      <c r="H86" s="122"/>
      <c r="I86" s="122"/>
      <c r="J86" s="122"/>
      <c r="K86" s="122"/>
      <c r="L86" s="122"/>
      <c r="M86" s="122"/>
      <c r="N86" s="122"/>
      <c r="O86" s="122"/>
      <c r="P86" s="27"/>
    </row>
    <row r="87" spans="1:16" s="5" customFormat="1">
      <c r="A87" s="109"/>
      <c r="B87" s="109"/>
      <c r="C87" s="122"/>
      <c r="D87" s="122"/>
      <c r="E87" s="122"/>
      <c r="F87" s="122"/>
      <c r="G87" s="122"/>
      <c r="H87" s="122"/>
      <c r="I87" s="122"/>
      <c r="J87" s="122"/>
      <c r="K87" s="122"/>
      <c r="L87" s="122"/>
      <c r="M87" s="122"/>
      <c r="N87" s="122"/>
      <c r="O87" s="122"/>
      <c r="P87" s="27"/>
    </row>
    <row r="88" spans="1:16" s="5" customFormat="1">
      <c r="A88" s="109"/>
      <c r="B88" s="109"/>
      <c r="C88" s="122"/>
      <c r="D88" s="122"/>
      <c r="E88" s="122"/>
      <c r="F88" s="122"/>
      <c r="G88" s="122"/>
      <c r="H88" s="122"/>
      <c r="I88" s="122"/>
      <c r="J88" s="122"/>
      <c r="K88" s="122"/>
      <c r="L88" s="122"/>
      <c r="M88" s="122"/>
      <c r="N88" s="122"/>
      <c r="O88" s="122"/>
      <c r="P88" s="27"/>
    </row>
    <row r="89" spans="1:16" s="5" customFormat="1">
      <c r="A89" s="109"/>
      <c r="B89" s="109"/>
      <c r="C89" s="122"/>
      <c r="D89" s="122"/>
      <c r="E89" s="122"/>
      <c r="F89" s="122"/>
      <c r="G89" s="122"/>
      <c r="H89" s="122"/>
      <c r="I89" s="122"/>
      <c r="J89" s="122"/>
      <c r="K89" s="122"/>
      <c r="L89" s="122"/>
      <c r="M89" s="122"/>
      <c r="N89" s="122"/>
      <c r="O89" s="122"/>
      <c r="P89" s="27"/>
    </row>
    <row r="90" spans="1:16" s="5" customFormat="1">
      <c r="A90" s="109"/>
      <c r="B90" s="109"/>
      <c r="C90" s="122"/>
      <c r="D90" s="122"/>
      <c r="E90" s="122"/>
      <c r="F90" s="122"/>
      <c r="G90" s="122"/>
      <c r="H90" s="122"/>
      <c r="I90" s="122"/>
      <c r="J90" s="122"/>
      <c r="K90" s="122"/>
      <c r="L90" s="122"/>
      <c r="M90" s="122"/>
      <c r="N90" s="122"/>
      <c r="O90" s="122"/>
      <c r="P90" s="27"/>
    </row>
    <row r="91" spans="1:16" s="5" customFormat="1">
      <c r="A91" s="109"/>
      <c r="B91" s="109"/>
      <c r="C91" s="122"/>
      <c r="D91" s="122"/>
      <c r="E91" s="122"/>
      <c r="F91" s="122"/>
      <c r="G91" s="122"/>
      <c r="H91" s="122"/>
      <c r="I91" s="122"/>
      <c r="J91" s="122"/>
      <c r="K91" s="122"/>
      <c r="L91" s="122"/>
      <c r="M91" s="122"/>
      <c r="N91" s="122"/>
      <c r="O91" s="122"/>
      <c r="P91" s="27"/>
    </row>
    <row r="92" spans="1:16" s="5" customFormat="1">
      <c r="A92" s="109"/>
      <c r="B92" s="109"/>
      <c r="C92" s="122"/>
      <c r="D92" s="122"/>
      <c r="E92" s="122"/>
      <c r="F92" s="122"/>
      <c r="G92" s="122"/>
      <c r="H92" s="122"/>
      <c r="I92" s="122"/>
      <c r="J92" s="122"/>
      <c r="K92" s="122"/>
      <c r="L92" s="122"/>
      <c r="M92" s="122"/>
      <c r="N92" s="122"/>
      <c r="O92" s="122"/>
      <c r="P92" s="27"/>
    </row>
    <row r="93" spans="1:16" s="5" customFormat="1">
      <c r="A93" s="109"/>
      <c r="B93" s="109"/>
      <c r="C93" s="122"/>
      <c r="D93" s="122"/>
      <c r="E93" s="122"/>
      <c r="F93" s="122"/>
      <c r="G93" s="122"/>
      <c r="H93" s="122"/>
      <c r="I93" s="122"/>
      <c r="J93" s="122"/>
      <c r="K93" s="122"/>
      <c r="L93" s="122"/>
      <c r="M93" s="122"/>
      <c r="N93" s="122"/>
      <c r="O93" s="122"/>
      <c r="P93" s="27"/>
    </row>
    <row r="94" spans="1:16" s="5" customFormat="1">
      <c r="A94" s="109"/>
      <c r="B94" s="109"/>
      <c r="C94" s="122"/>
      <c r="D94" s="122"/>
      <c r="E94" s="122"/>
      <c r="F94" s="122"/>
      <c r="G94" s="122"/>
      <c r="H94" s="122"/>
      <c r="I94" s="122"/>
      <c r="J94" s="122"/>
      <c r="K94" s="122"/>
      <c r="L94" s="122"/>
      <c r="M94" s="122"/>
      <c r="N94" s="122"/>
      <c r="O94" s="122"/>
      <c r="P94" s="27"/>
    </row>
    <row r="95" spans="1:16" s="5" customFormat="1">
      <c r="A95" s="109"/>
      <c r="B95" s="109"/>
      <c r="C95" s="122"/>
      <c r="D95" s="122"/>
      <c r="E95" s="122"/>
      <c r="F95" s="122"/>
      <c r="G95" s="122"/>
      <c r="H95" s="122"/>
      <c r="I95" s="122"/>
      <c r="J95" s="122"/>
      <c r="K95" s="122"/>
      <c r="L95" s="122"/>
      <c r="M95" s="122"/>
      <c r="N95" s="122"/>
      <c r="O95" s="122"/>
      <c r="P95" s="27"/>
    </row>
    <row r="96" spans="1:16" s="5" customFormat="1">
      <c r="A96" s="109"/>
      <c r="B96" s="109"/>
      <c r="C96" s="122"/>
      <c r="D96" s="122"/>
      <c r="E96" s="122"/>
      <c r="F96" s="122"/>
      <c r="G96" s="122"/>
      <c r="H96" s="122"/>
      <c r="I96" s="122"/>
      <c r="J96" s="122"/>
      <c r="K96" s="122"/>
      <c r="L96" s="122"/>
      <c r="M96" s="122"/>
      <c r="N96" s="122"/>
      <c r="O96" s="122"/>
      <c r="P96" s="27"/>
    </row>
    <row r="97" spans="1:16" s="5" customFormat="1">
      <c r="A97" s="109"/>
      <c r="B97" s="109"/>
      <c r="C97" s="122"/>
      <c r="D97" s="122"/>
      <c r="E97" s="122"/>
      <c r="F97" s="122"/>
      <c r="G97" s="122"/>
      <c r="H97" s="122"/>
      <c r="I97" s="122"/>
      <c r="J97" s="122"/>
      <c r="K97" s="122"/>
      <c r="L97" s="122"/>
      <c r="M97" s="122"/>
      <c r="N97" s="122"/>
      <c r="O97" s="122"/>
      <c r="P97" s="27"/>
    </row>
    <row r="98" spans="1:16" s="5" customFormat="1">
      <c r="A98" s="109"/>
      <c r="B98" s="109"/>
      <c r="C98" s="122"/>
      <c r="D98" s="122"/>
      <c r="E98" s="122"/>
      <c r="F98" s="122"/>
      <c r="G98" s="122"/>
      <c r="H98" s="122"/>
      <c r="I98" s="122"/>
      <c r="J98" s="122"/>
      <c r="K98" s="122"/>
      <c r="L98" s="122"/>
      <c r="M98" s="122"/>
      <c r="N98" s="122"/>
      <c r="O98" s="122"/>
      <c r="P98" s="27"/>
    </row>
    <row r="99" spans="1:16" s="5" customFormat="1">
      <c r="A99" s="109"/>
      <c r="B99" s="109"/>
      <c r="C99" s="122"/>
      <c r="D99" s="122"/>
      <c r="E99" s="122"/>
      <c r="F99" s="122"/>
      <c r="G99" s="122"/>
      <c r="H99" s="122"/>
      <c r="I99" s="122"/>
      <c r="J99" s="122"/>
      <c r="K99" s="122"/>
      <c r="L99" s="122"/>
      <c r="M99" s="122"/>
      <c r="N99" s="122"/>
      <c r="O99" s="122"/>
      <c r="P99" s="27"/>
    </row>
    <row r="100" spans="1:16" s="5" customFormat="1">
      <c r="A100" s="109"/>
      <c r="B100" s="109"/>
      <c r="C100" s="122"/>
      <c r="D100" s="122"/>
      <c r="E100" s="122"/>
      <c r="F100" s="122"/>
      <c r="G100" s="122"/>
      <c r="H100" s="122"/>
      <c r="I100" s="122"/>
      <c r="J100" s="122"/>
      <c r="K100" s="122"/>
      <c r="L100" s="122"/>
      <c r="M100" s="122"/>
      <c r="N100" s="122"/>
      <c r="O100" s="122"/>
      <c r="P100" s="27"/>
    </row>
    <row r="101" spans="1:16" s="5" customFormat="1">
      <c r="A101" s="109"/>
      <c r="B101" s="109"/>
      <c r="C101" s="122"/>
      <c r="D101" s="122"/>
      <c r="E101" s="122"/>
      <c r="F101" s="122"/>
      <c r="G101" s="122"/>
      <c r="H101" s="122"/>
      <c r="I101" s="122"/>
      <c r="J101" s="122"/>
      <c r="K101" s="122"/>
      <c r="L101" s="122"/>
      <c r="M101" s="122"/>
      <c r="N101" s="122"/>
      <c r="O101" s="122"/>
      <c r="P101" s="27"/>
    </row>
    <row r="102" spans="1:16" s="5" customFormat="1">
      <c r="A102" s="109"/>
      <c r="B102" s="109"/>
      <c r="C102" s="122"/>
      <c r="D102" s="122"/>
      <c r="E102" s="122"/>
      <c r="F102" s="122"/>
      <c r="G102" s="122"/>
      <c r="H102" s="122"/>
      <c r="I102" s="122"/>
      <c r="J102" s="122"/>
      <c r="K102" s="122"/>
      <c r="L102" s="122"/>
      <c r="M102" s="122"/>
      <c r="N102" s="122"/>
      <c r="O102" s="122"/>
      <c r="P102" s="27"/>
    </row>
    <row r="103" spans="1:16" s="5" customFormat="1">
      <c r="A103" s="109"/>
      <c r="B103" s="109"/>
      <c r="C103" s="122"/>
      <c r="D103" s="122"/>
      <c r="E103" s="122"/>
      <c r="F103" s="122"/>
      <c r="G103" s="122"/>
      <c r="H103" s="122"/>
      <c r="I103" s="122"/>
      <c r="J103" s="122"/>
      <c r="K103" s="122"/>
      <c r="L103" s="122"/>
      <c r="M103" s="122"/>
      <c r="N103" s="122"/>
      <c r="O103" s="122"/>
      <c r="P103" s="27"/>
    </row>
    <row r="104" spans="1:16" s="5" customFormat="1">
      <c r="A104" s="109"/>
      <c r="B104" s="109"/>
      <c r="C104" s="122"/>
      <c r="D104" s="122"/>
      <c r="E104" s="122"/>
      <c r="F104" s="122"/>
      <c r="G104" s="122"/>
      <c r="H104" s="122"/>
      <c r="I104" s="122"/>
      <c r="J104" s="122"/>
      <c r="K104" s="122"/>
      <c r="L104" s="122"/>
      <c r="M104" s="122"/>
      <c r="N104" s="122"/>
      <c r="O104" s="122"/>
      <c r="P104" s="27"/>
    </row>
    <row r="105" spans="1:16" s="5" customFormat="1">
      <c r="A105" s="109"/>
      <c r="B105" s="109"/>
      <c r="C105" s="122"/>
      <c r="D105" s="122"/>
      <c r="E105" s="122"/>
      <c r="F105" s="122"/>
      <c r="G105" s="122"/>
      <c r="H105" s="122"/>
      <c r="I105" s="122"/>
      <c r="J105" s="122"/>
      <c r="K105" s="122"/>
      <c r="L105" s="122"/>
      <c r="M105" s="122"/>
      <c r="N105" s="122"/>
      <c r="O105" s="122"/>
      <c r="P105" s="27"/>
    </row>
    <row r="106" spans="1:16" s="5" customFormat="1">
      <c r="A106" s="109"/>
      <c r="B106" s="109"/>
      <c r="C106" s="122"/>
      <c r="D106" s="122"/>
      <c r="E106" s="122"/>
      <c r="F106" s="122"/>
      <c r="G106" s="122"/>
      <c r="H106" s="122"/>
      <c r="I106" s="122"/>
      <c r="J106" s="122"/>
      <c r="K106" s="122"/>
      <c r="L106" s="122"/>
      <c r="M106" s="122"/>
      <c r="N106" s="122"/>
      <c r="O106" s="122"/>
      <c r="P106" s="27"/>
    </row>
    <row r="107" spans="1:16" s="5" customFormat="1">
      <c r="A107" s="109"/>
      <c r="B107" s="109"/>
      <c r="C107" s="109"/>
      <c r="D107" s="109"/>
      <c r="E107" s="109"/>
      <c r="F107" s="109"/>
      <c r="G107" s="109"/>
      <c r="H107" s="109"/>
      <c r="I107" s="109"/>
      <c r="J107" s="109"/>
      <c r="K107" s="109"/>
      <c r="L107" s="21"/>
      <c r="M107" s="89"/>
      <c r="N107" s="27"/>
      <c r="O107" s="30"/>
      <c r="P107" s="27"/>
    </row>
    <row r="108" spans="1:16" s="5" customFormat="1">
      <c r="A108" s="109"/>
      <c r="B108" s="109"/>
      <c r="C108" s="109"/>
      <c r="D108" s="109"/>
      <c r="E108" s="109"/>
      <c r="F108" s="109"/>
      <c r="G108" s="109"/>
      <c r="H108" s="109"/>
      <c r="I108" s="109"/>
      <c r="J108" s="109"/>
      <c r="K108" s="109"/>
      <c r="L108" s="21"/>
      <c r="M108" s="89"/>
      <c r="N108" s="27"/>
      <c r="O108" s="30"/>
      <c r="P108" s="27"/>
    </row>
    <row r="109" spans="1:16" s="5" customFormat="1">
      <c r="A109" s="109"/>
      <c r="B109" s="109"/>
      <c r="C109" s="109"/>
      <c r="D109" s="109"/>
      <c r="E109" s="109"/>
      <c r="F109" s="109"/>
      <c r="G109" s="109"/>
      <c r="H109" s="109"/>
      <c r="I109" s="109"/>
      <c r="J109" s="109"/>
      <c r="K109" s="109"/>
      <c r="L109" s="21"/>
      <c r="M109" s="89"/>
      <c r="N109" s="27"/>
      <c r="O109" s="30"/>
      <c r="P109" s="27"/>
    </row>
    <row r="110" spans="1:16" s="5" customFormat="1">
      <c r="A110" s="109"/>
      <c r="B110" s="109"/>
      <c r="C110" s="109"/>
      <c r="D110" s="109"/>
      <c r="E110" s="109"/>
      <c r="F110" s="109"/>
      <c r="G110" s="109"/>
      <c r="H110" s="109"/>
      <c r="I110" s="109"/>
      <c r="J110" s="109"/>
      <c r="K110" s="109"/>
      <c r="L110" s="21"/>
      <c r="M110" s="89"/>
      <c r="N110" s="27"/>
      <c r="O110" s="30"/>
      <c r="P110" s="27"/>
    </row>
    <row r="111" spans="1:16" s="5" customFormat="1">
      <c r="A111" s="109"/>
      <c r="B111" s="109"/>
      <c r="C111" s="109"/>
      <c r="D111" s="109"/>
      <c r="E111" s="109"/>
      <c r="F111" s="109"/>
      <c r="G111" s="109"/>
      <c r="H111" s="109"/>
      <c r="I111" s="109"/>
      <c r="J111" s="109"/>
      <c r="K111" s="109"/>
      <c r="L111" s="21"/>
      <c r="M111" s="89"/>
      <c r="N111" s="27"/>
      <c r="O111" s="30"/>
      <c r="P111" s="27"/>
    </row>
    <row r="112" spans="1:16" s="5" customFormat="1">
      <c r="A112" s="109"/>
      <c r="B112" s="109"/>
      <c r="C112" s="109"/>
      <c r="D112" s="109"/>
      <c r="E112" s="109"/>
      <c r="F112" s="109"/>
      <c r="G112" s="109"/>
      <c r="H112" s="109"/>
      <c r="I112" s="109"/>
      <c r="J112" s="109"/>
      <c r="K112" s="109"/>
      <c r="L112" s="21"/>
      <c r="M112" s="89"/>
      <c r="N112" s="27"/>
      <c r="O112" s="30"/>
      <c r="P112" s="27"/>
    </row>
    <row r="113" spans="1:16" s="5" customFormat="1">
      <c r="A113" s="109"/>
      <c r="B113" s="109"/>
      <c r="C113" s="109"/>
      <c r="D113" s="109"/>
      <c r="E113" s="109"/>
      <c r="F113" s="109"/>
      <c r="G113" s="109"/>
      <c r="H113" s="109"/>
      <c r="I113" s="109"/>
      <c r="J113" s="109"/>
      <c r="K113" s="109"/>
      <c r="L113" s="21"/>
      <c r="M113" s="89"/>
      <c r="N113" s="27"/>
      <c r="O113" s="30"/>
      <c r="P113" s="27"/>
    </row>
    <row r="114" spans="1:16" s="5" customFormat="1">
      <c r="C114" s="109"/>
      <c r="D114" s="109"/>
      <c r="E114" s="109"/>
      <c r="F114" s="109"/>
      <c r="G114" s="109"/>
      <c r="H114" s="109"/>
      <c r="I114" s="109"/>
      <c r="J114" s="109"/>
      <c r="K114" s="109"/>
      <c r="L114" s="21"/>
      <c r="M114" s="89"/>
      <c r="N114" s="27"/>
      <c r="O114" s="30"/>
      <c r="P114" s="27"/>
    </row>
    <row r="115" spans="1:16">
      <c r="C115" s="109"/>
      <c r="D115" s="109"/>
      <c r="E115" s="109"/>
      <c r="F115" s="109"/>
      <c r="G115" s="109"/>
      <c r="H115" s="109"/>
      <c r="I115" s="109"/>
      <c r="J115" s="109"/>
      <c r="K115" s="109"/>
    </row>
  </sheetData>
  <mergeCells count="90">
    <mergeCell ref="C57:O57"/>
    <mergeCell ref="C58:O58"/>
    <mergeCell ref="C45:O45"/>
    <mergeCell ref="C47:O47"/>
    <mergeCell ref="C56:O56"/>
    <mergeCell ref="C46:O46"/>
    <mergeCell ref="C48:O48"/>
    <mergeCell ref="C53:O53"/>
    <mergeCell ref="C54:O54"/>
    <mergeCell ref="C55:O55"/>
    <mergeCell ref="C61:O61"/>
    <mergeCell ref="C62:O62"/>
    <mergeCell ref="C59:O59"/>
    <mergeCell ref="C60:O60"/>
    <mergeCell ref="B3:B37"/>
    <mergeCell ref="C44:O44"/>
    <mergeCell ref="C50:O50"/>
    <mergeCell ref="C51:O51"/>
    <mergeCell ref="C52:O52"/>
    <mergeCell ref="C35:F35"/>
    <mergeCell ref="C36:H36"/>
    <mergeCell ref="C37:I37"/>
    <mergeCell ref="C49:O49"/>
    <mergeCell ref="A39:B113"/>
    <mergeCell ref="A1:A38"/>
    <mergeCell ref="C63:O63"/>
    <mergeCell ref="C71:O71"/>
    <mergeCell ref="C72:O72"/>
    <mergeCell ref="C67:O67"/>
    <mergeCell ref="C65:O65"/>
    <mergeCell ref="C66:O66"/>
    <mergeCell ref="C69:O69"/>
    <mergeCell ref="C68:K68"/>
    <mergeCell ref="C70:O70"/>
    <mergeCell ref="C64:O64"/>
    <mergeCell ref="C115:K115"/>
    <mergeCell ref="C109:K109"/>
    <mergeCell ref="C110:K110"/>
    <mergeCell ref="C111:K111"/>
    <mergeCell ref="C112:K112"/>
    <mergeCell ref="C113:K113"/>
    <mergeCell ref="C103:O103"/>
    <mergeCell ref="C107:K107"/>
    <mergeCell ref="C108:K108"/>
    <mergeCell ref="C104:O104"/>
    <mergeCell ref="C105:O105"/>
    <mergeCell ref="C106:O106"/>
    <mergeCell ref="C114:K114"/>
    <mergeCell ref="C100:O100"/>
    <mergeCell ref="C101:O101"/>
    <mergeCell ref="C102:O102"/>
    <mergeCell ref="C89:O89"/>
    <mergeCell ref="C90:O90"/>
    <mergeCell ref="C91:O91"/>
    <mergeCell ref="C92:O92"/>
    <mergeCell ref="C93:O93"/>
    <mergeCell ref="C94:O94"/>
    <mergeCell ref="C95:O95"/>
    <mergeCell ref="C96:O96"/>
    <mergeCell ref="C97:O97"/>
    <mergeCell ref="C98:O98"/>
    <mergeCell ref="C99:O99"/>
    <mergeCell ref="C73:O73"/>
    <mergeCell ref="C87:O87"/>
    <mergeCell ref="C88:O88"/>
    <mergeCell ref="C74:O74"/>
    <mergeCell ref="C82:O82"/>
    <mergeCell ref="C77:O77"/>
    <mergeCell ref="C81:O81"/>
    <mergeCell ref="C84:O84"/>
    <mergeCell ref="C85:O85"/>
    <mergeCell ref="C86:O86"/>
    <mergeCell ref="C75:O75"/>
    <mergeCell ref="C76:O76"/>
    <mergeCell ref="C78:O78"/>
    <mergeCell ref="C79:O79"/>
    <mergeCell ref="C80:O80"/>
    <mergeCell ref="C43:O43"/>
    <mergeCell ref="C42:O42"/>
    <mergeCell ref="C39:K39"/>
    <mergeCell ref="C41:L41"/>
    <mergeCell ref="J37:K37"/>
    <mergeCell ref="B38:L38"/>
    <mergeCell ref="C33:M34"/>
    <mergeCell ref="L35:M37"/>
    <mergeCell ref="B1:T1"/>
    <mergeCell ref="C40:L40"/>
    <mergeCell ref="I2:J2"/>
    <mergeCell ref="G2:H2"/>
    <mergeCell ref="B2:E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06"/>
  <sheetViews>
    <sheetView tabSelected="1" zoomScale="85" zoomScaleNormal="85" workbookViewId="0">
      <selection activeCell="D3" sqref="D3"/>
    </sheetView>
  </sheetViews>
  <sheetFormatPr defaultRowHeight="15"/>
  <cols>
    <col min="1" max="1" width="9.140625" style="5"/>
    <col min="3" max="3" width="12.28515625" customWidth="1"/>
    <col min="4" max="4" width="12.85546875" style="21" bestFit="1" customWidth="1"/>
    <col min="5" max="5" width="10.7109375" bestFit="1" customWidth="1"/>
    <col min="6" max="6" width="11.85546875" hidden="1" customWidth="1"/>
    <col min="7" max="7" width="14.140625" style="3" customWidth="1"/>
    <col min="8" max="8" width="16.140625" style="2" customWidth="1"/>
    <col min="9" max="10" width="17" style="2" customWidth="1"/>
    <col min="11" max="11" width="14.42578125" bestFit="1" customWidth="1"/>
    <col min="12" max="12" width="25.42578125" style="60" customWidth="1"/>
    <col min="13" max="15" width="0" hidden="1" customWidth="1"/>
  </cols>
  <sheetData>
    <row r="1" spans="2:15" ht="15.75" thickBot="1">
      <c r="H1" s="21"/>
      <c r="L1"/>
    </row>
    <row r="2" spans="2:15" s="5" customFormat="1" ht="83.25" customHeight="1" thickBot="1">
      <c r="D2" s="40"/>
      <c r="E2" s="40"/>
      <c r="F2" s="40"/>
      <c r="G2" s="113" t="s">
        <v>99</v>
      </c>
      <c r="H2" s="112"/>
      <c r="I2" s="111" t="s">
        <v>105</v>
      </c>
      <c r="J2" s="112"/>
      <c r="K2" s="77" t="s">
        <v>98</v>
      </c>
      <c r="L2" s="61" t="s">
        <v>116</v>
      </c>
      <c r="M2" s="27"/>
      <c r="N2" s="30"/>
      <c r="O2" s="27"/>
    </row>
    <row r="3" spans="2:15" ht="54" customHeight="1" thickBot="1">
      <c r="B3" s="128" t="s">
        <v>95</v>
      </c>
      <c r="C3" s="4" t="s">
        <v>100</v>
      </c>
      <c r="D3" s="4" t="s">
        <v>5</v>
      </c>
      <c r="E3" s="16" t="s">
        <v>97</v>
      </c>
      <c r="F3" s="14"/>
      <c r="G3" s="15" t="s">
        <v>2</v>
      </c>
      <c r="H3" s="16" t="s">
        <v>1</v>
      </c>
      <c r="I3" s="16" t="s">
        <v>3</v>
      </c>
      <c r="J3" s="16" t="s">
        <v>4</v>
      </c>
      <c r="K3" s="16" t="s">
        <v>93</v>
      </c>
      <c r="L3" s="76" t="s">
        <v>119</v>
      </c>
      <c r="N3" s="30">
        <v>435</v>
      </c>
    </row>
    <row r="4" spans="2:15" ht="15.75" thickTop="1">
      <c r="B4" s="129"/>
      <c r="C4" s="24" t="s">
        <v>35</v>
      </c>
      <c r="D4" s="65">
        <v>6.5</v>
      </c>
      <c r="E4" s="66">
        <f>D4*F4</f>
        <v>6500</v>
      </c>
      <c r="F4" s="67">
        <v>1000</v>
      </c>
      <c r="G4" s="68">
        <v>2500000</v>
      </c>
      <c r="H4" s="69">
        <f>(G4/E4)*F4</f>
        <v>384615.38461538462</v>
      </c>
      <c r="I4" s="70" t="s">
        <v>0</v>
      </c>
      <c r="J4" s="70" t="s">
        <v>0</v>
      </c>
      <c r="K4" s="50">
        <f>M4*N4</f>
        <v>6361.3159044122804</v>
      </c>
      <c r="L4" s="62" t="s">
        <v>118</v>
      </c>
      <c r="M4">
        <v>219.35572084180276</v>
      </c>
      <c r="N4" s="29">
        <v>29</v>
      </c>
    </row>
    <row r="5" spans="2:15">
      <c r="B5" s="129"/>
      <c r="C5" s="25" t="s">
        <v>36</v>
      </c>
      <c r="D5" s="22">
        <f>D4*1.05</f>
        <v>6.8250000000000002</v>
      </c>
      <c r="E5" s="33">
        <f>D5*F5</f>
        <v>6825</v>
      </c>
      <c r="F5" s="34">
        <v>1000</v>
      </c>
      <c r="G5" s="7">
        <f>G4*0.95</f>
        <v>2375000</v>
      </c>
      <c r="H5" s="8">
        <f>(G5/E5)*F5</f>
        <v>347985.34798534797</v>
      </c>
      <c r="I5" s="7">
        <f>G4*1.6</f>
        <v>4000000</v>
      </c>
      <c r="J5" s="8">
        <f t="shared" ref="J5:J31" si="0">(I5/E5)*F5</f>
        <v>586080.58608058607</v>
      </c>
      <c r="K5" s="71">
        <f t="shared" ref="K5:K32" si="1">M5*N5</f>
        <v>6141.9601835704771</v>
      </c>
      <c r="L5" s="63" t="s">
        <v>118</v>
      </c>
      <c r="M5" s="5">
        <v>219.35572084180276</v>
      </c>
      <c r="N5" s="30">
        <v>28</v>
      </c>
    </row>
    <row r="6" spans="2:15">
      <c r="B6" s="129"/>
      <c r="C6" s="25" t="s">
        <v>37</v>
      </c>
      <c r="D6" s="22">
        <f t="shared" ref="D6:D32" si="2">D5*1.05</f>
        <v>7.1662500000000007</v>
      </c>
      <c r="E6" s="33">
        <f t="shared" ref="E6:E32" si="3">D6*F6</f>
        <v>7166.2500000000009</v>
      </c>
      <c r="F6" s="34">
        <v>1000</v>
      </c>
      <c r="G6" s="7">
        <f t="shared" ref="G6:G32" si="4">G5*0.95</f>
        <v>2256250</v>
      </c>
      <c r="H6" s="8">
        <f>(G6/E6)*F6</f>
        <v>314843.88627245766</v>
      </c>
      <c r="I6" s="7">
        <f t="shared" ref="I6:I31" si="5">G5*1.6</f>
        <v>3800000</v>
      </c>
      <c r="J6" s="8">
        <f t="shared" si="0"/>
        <v>530263.38740624452</v>
      </c>
      <c r="K6" s="71">
        <f t="shared" si="1"/>
        <v>5922.6044627286747</v>
      </c>
      <c r="L6" s="63" t="s">
        <v>118</v>
      </c>
      <c r="M6" s="5">
        <v>219.35572084180276</v>
      </c>
      <c r="N6" s="30">
        <v>27</v>
      </c>
    </row>
    <row r="7" spans="2:15">
      <c r="B7" s="129"/>
      <c r="C7" s="25" t="s">
        <v>38</v>
      </c>
      <c r="D7" s="22">
        <f t="shared" si="2"/>
        <v>7.5245625000000009</v>
      </c>
      <c r="E7" s="33">
        <f t="shared" si="3"/>
        <v>7524.5625000000009</v>
      </c>
      <c r="F7" s="34">
        <v>1000</v>
      </c>
      <c r="G7" s="7">
        <f t="shared" si="4"/>
        <v>2143437.5</v>
      </c>
      <c r="H7" s="8">
        <f>(G7/E7)*F7</f>
        <v>284858.75424650928</v>
      </c>
      <c r="I7" s="7">
        <f t="shared" si="5"/>
        <v>3610000</v>
      </c>
      <c r="J7" s="8">
        <f t="shared" si="0"/>
        <v>479762.11241517361</v>
      </c>
      <c r="K7" s="71">
        <f t="shared" si="1"/>
        <v>5703.2487418868723</v>
      </c>
      <c r="L7" s="63" t="s">
        <v>118</v>
      </c>
      <c r="M7" s="5">
        <v>219.35572084180276</v>
      </c>
      <c r="N7" s="30">
        <v>26</v>
      </c>
    </row>
    <row r="8" spans="2:15">
      <c r="B8" s="129"/>
      <c r="C8" s="25" t="s">
        <v>39</v>
      </c>
      <c r="D8" s="22">
        <f t="shared" si="2"/>
        <v>7.9007906250000017</v>
      </c>
      <c r="E8" s="33">
        <f t="shared" si="3"/>
        <v>7900.7906250000015</v>
      </c>
      <c r="F8" s="34">
        <v>1000</v>
      </c>
      <c r="G8" s="7">
        <f t="shared" si="4"/>
        <v>2036265.625</v>
      </c>
      <c r="H8" s="8">
        <f>(G8/E8)*F8</f>
        <v>257729.3490801751</v>
      </c>
      <c r="I8" s="7">
        <f t="shared" si="5"/>
        <v>3429500</v>
      </c>
      <c r="J8" s="8">
        <f t="shared" si="0"/>
        <v>434070.48266134749</v>
      </c>
      <c r="K8" s="71">
        <f t="shared" si="1"/>
        <v>5483.893021045069</v>
      </c>
      <c r="L8" s="63" t="s">
        <v>118</v>
      </c>
      <c r="M8" s="5">
        <v>219.35572084180276</v>
      </c>
      <c r="N8" s="30">
        <v>25</v>
      </c>
    </row>
    <row r="9" spans="2:15">
      <c r="B9" s="129"/>
      <c r="C9" s="25" t="s">
        <v>40</v>
      </c>
      <c r="D9" s="22">
        <f t="shared" si="2"/>
        <v>8.2958301562500019</v>
      </c>
      <c r="E9" s="33">
        <f t="shared" si="3"/>
        <v>8295.8301562500019</v>
      </c>
      <c r="F9" s="34">
        <v>1000</v>
      </c>
      <c r="G9" s="7">
        <f t="shared" si="4"/>
        <v>1934452.34375</v>
      </c>
      <c r="H9" s="8">
        <f t="shared" ref="H9:H32" si="6">(G9/E9)*F9</f>
        <v>233183.69678682508</v>
      </c>
      <c r="I9" s="7">
        <f t="shared" si="5"/>
        <v>3258025</v>
      </c>
      <c r="J9" s="8">
        <f t="shared" si="0"/>
        <v>392730.43669360009</v>
      </c>
      <c r="K9" s="71">
        <f t="shared" si="1"/>
        <v>5264.5373002032666</v>
      </c>
      <c r="L9" s="63" t="s">
        <v>118</v>
      </c>
      <c r="M9" s="5">
        <v>219.35572084180276</v>
      </c>
      <c r="N9" s="30">
        <v>24</v>
      </c>
    </row>
    <row r="10" spans="2:15">
      <c r="B10" s="129"/>
      <c r="C10" s="25" t="s">
        <v>41</v>
      </c>
      <c r="D10" s="22">
        <f t="shared" si="2"/>
        <v>8.7106216640625025</v>
      </c>
      <c r="E10" s="33">
        <f t="shared" si="3"/>
        <v>8710.6216640625025</v>
      </c>
      <c r="F10" s="34">
        <v>1000</v>
      </c>
      <c r="G10" s="7">
        <f t="shared" si="4"/>
        <v>1837729.7265625</v>
      </c>
      <c r="H10" s="8">
        <f t="shared" si="6"/>
        <v>210975.72566427029</v>
      </c>
      <c r="I10" s="7">
        <f t="shared" si="5"/>
        <v>3095123.75</v>
      </c>
      <c r="J10" s="8">
        <f t="shared" si="0"/>
        <v>355327.53796087625</v>
      </c>
      <c r="K10" s="71">
        <f t="shared" si="1"/>
        <v>5045.1815793614633</v>
      </c>
      <c r="L10" s="63" t="s">
        <v>118</v>
      </c>
      <c r="M10" s="5">
        <v>219.35572084180276</v>
      </c>
      <c r="N10" s="30">
        <v>23</v>
      </c>
    </row>
    <row r="11" spans="2:15">
      <c r="B11" s="129"/>
      <c r="C11" s="25" t="s">
        <v>42</v>
      </c>
      <c r="D11" s="22">
        <f t="shared" si="2"/>
        <v>9.1461527472656279</v>
      </c>
      <c r="E11" s="33">
        <f t="shared" si="3"/>
        <v>9146.1527472656271</v>
      </c>
      <c r="F11" s="34">
        <v>1000</v>
      </c>
      <c r="G11" s="7">
        <f t="shared" si="4"/>
        <v>1745843.240234375</v>
      </c>
      <c r="H11" s="8">
        <f t="shared" si="6"/>
        <v>190882.79941053025</v>
      </c>
      <c r="I11" s="7">
        <f t="shared" si="5"/>
        <v>2940367.5625</v>
      </c>
      <c r="J11" s="8">
        <f t="shared" si="0"/>
        <v>321486.82005984045</v>
      </c>
      <c r="K11" s="71">
        <f t="shared" si="1"/>
        <v>4825.8258585196609</v>
      </c>
      <c r="L11" s="63" t="s">
        <v>118</v>
      </c>
      <c r="M11" s="5">
        <v>219.35572084180276</v>
      </c>
      <c r="N11" s="30">
        <v>22</v>
      </c>
    </row>
    <row r="12" spans="2:15">
      <c r="B12" s="129"/>
      <c r="C12" s="25" t="s">
        <v>43</v>
      </c>
      <c r="D12" s="22">
        <f t="shared" si="2"/>
        <v>9.6034603846289102</v>
      </c>
      <c r="E12" s="33">
        <f t="shared" si="3"/>
        <v>9603.4603846289101</v>
      </c>
      <c r="F12" s="34">
        <v>1000</v>
      </c>
      <c r="G12" s="7">
        <f t="shared" si="4"/>
        <v>1658551.0782226562</v>
      </c>
      <c r="H12" s="8">
        <f t="shared" si="6"/>
        <v>172703.4851809559</v>
      </c>
      <c r="I12" s="7">
        <f t="shared" si="5"/>
        <v>2793349.1843750002</v>
      </c>
      <c r="J12" s="8">
        <f t="shared" si="0"/>
        <v>290869.02767318895</v>
      </c>
      <c r="K12" s="71">
        <f t="shared" si="1"/>
        <v>4606.4701376778585</v>
      </c>
      <c r="L12" s="63" t="s">
        <v>118</v>
      </c>
      <c r="M12" s="5">
        <v>219.35572084180276</v>
      </c>
      <c r="N12" s="30">
        <v>21</v>
      </c>
    </row>
    <row r="13" spans="2:15">
      <c r="B13" s="129"/>
      <c r="C13" s="25" t="s">
        <v>44</v>
      </c>
      <c r="D13" s="22">
        <f t="shared" si="2"/>
        <v>10.083633403860356</v>
      </c>
      <c r="E13" s="33">
        <f t="shared" si="3"/>
        <v>10083.633403860356</v>
      </c>
      <c r="F13" s="34">
        <v>1000</v>
      </c>
      <c r="G13" s="7">
        <f t="shared" si="4"/>
        <v>1575623.5243115232</v>
      </c>
      <c r="H13" s="8">
        <f t="shared" si="6"/>
        <v>156255.53421134103</v>
      </c>
      <c r="I13" s="7">
        <f t="shared" si="5"/>
        <v>2653681.7251562499</v>
      </c>
      <c r="J13" s="8">
        <f t="shared" si="0"/>
        <v>263167.21551383758</v>
      </c>
      <c r="K13" s="71">
        <f t="shared" si="1"/>
        <v>4387.1144168360552</v>
      </c>
      <c r="L13" s="63" t="s">
        <v>118</v>
      </c>
      <c r="M13" s="5">
        <v>219.35572084180276</v>
      </c>
      <c r="N13" s="30">
        <v>20</v>
      </c>
    </row>
    <row r="14" spans="2:15">
      <c r="B14" s="129"/>
      <c r="C14" s="25" t="s">
        <v>45</v>
      </c>
      <c r="D14" s="22">
        <f t="shared" si="2"/>
        <v>10.587815074053374</v>
      </c>
      <c r="E14" s="33">
        <f t="shared" si="3"/>
        <v>10587.815074053375</v>
      </c>
      <c r="F14" s="34">
        <v>1000</v>
      </c>
      <c r="G14" s="7">
        <f t="shared" si="4"/>
        <v>1496842.3480959469</v>
      </c>
      <c r="H14" s="8">
        <f t="shared" si="6"/>
        <v>141374.0547626419</v>
      </c>
      <c r="I14" s="7">
        <f t="shared" si="5"/>
        <v>2520997.6388984374</v>
      </c>
      <c r="J14" s="8">
        <f t="shared" si="0"/>
        <v>238103.67117918638</v>
      </c>
      <c r="K14" s="71">
        <f t="shared" si="1"/>
        <v>4167.7586959942528</v>
      </c>
      <c r="L14" s="63" t="s">
        <v>118</v>
      </c>
      <c r="M14" s="5">
        <v>219.35572084180276</v>
      </c>
      <c r="N14" s="30">
        <v>19</v>
      </c>
    </row>
    <row r="15" spans="2:15">
      <c r="B15" s="129"/>
      <c r="C15" s="25" t="s">
        <v>46</v>
      </c>
      <c r="D15" s="22">
        <f t="shared" si="2"/>
        <v>11.117205827756043</v>
      </c>
      <c r="E15" s="33">
        <f t="shared" si="3"/>
        <v>11117.205827756043</v>
      </c>
      <c r="F15" s="34">
        <v>1000</v>
      </c>
      <c r="G15" s="7">
        <f t="shared" si="4"/>
        <v>1422000.2306911496</v>
      </c>
      <c r="H15" s="8">
        <f t="shared" si="6"/>
        <v>127909.8590709617</v>
      </c>
      <c r="I15" s="7">
        <f t="shared" si="5"/>
        <v>2394947.7569535151</v>
      </c>
      <c r="J15" s="8">
        <f t="shared" si="0"/>
        <v>215427.13106688287</v>
      </c>
      <c r="K15" s="71">
        <f t="shared" si="1"/>
        <v>3948.4029751524499</v>
      </c>
      <c r="L15" s="63" t="s">
        <v>118</v>
      </c>
      <c r="M15" s="5">
        <v>219.35572084180276</v>
      </c>
      <c r="N15" s="30">
        <v>18</v>
      </c>
    </row>
    <row r="16" spans="2:15">
      <c r="B16" s="129"/>
      <c r="C16" s="25" t="s">
        <v>47</v>
      </c>
      <c r="D16" s="22">
        <f t="shared" si="2"/>
        <v>11.673066119143845</v>
      </c>
      <c r="E16" s="33">
        <f t="shared" si="3"/>
        <v>11673.066119143845</v>
      </c>
      <c r="F16" s="34">
        <v>1000</v>
      </c>
      <c r="G16" s="7">
        <f t="shared" si="4"/>
        <v>1350900.2191565922</v>
      </c>
      <c r="H16" s="8">
        <f t="shared" si="6"/>
        <v>115727.96773087012</v>
      </c>
      <c r="I16" s="7">
        <f t="shared" si="5"/>
        <v>2275200.3691058396</v>
      </c>
      <c r="J16" s="8">
        <f t="shared" si="0"/>
        <v>194910.26144146547</v>
      </c>
      <c r="K16" s="71">
        <f t="shared" si="1"/>
        <v>3729.0472543106471</v>
      </c>
      <c r="L16" s="63" t="s">
        <v>118</v>
      </c>
      <c r="M16" s="5">
        <v>219.35572084180276</v>
      </c>
      <c r="N16" s="30">
        <v>17</v>
      </c>
    </row>
    <row r="17" spans="2:14">
      <c r="B17" s="129"/>
      <c r="C17" s="25" t="s">
        <v>48</v>
      </c>
      <c r="D17" s="22">
        <f t="shared" si="2"/>
        <v>12.256719425101037</v>
      </c>
      <c r="E17" s="33">
        <f t="shared" si="3"/>
        <v>12256.719425101037</v>
      </c>
      <c r="F17" s="34">
        <v>1000</v>
      </c>
      <c r="G17" s="7">
        <f t="shared" si="4"/>
        <v>1283355.2081987625</v>
      </c>
      <c r="H17" s="8">
        <f t="shared" si="6"/>
        <v>104706.2565184063</v>
      </c>
      <c r="I17" s="7">
        <f t="shared" si="5"/>
        <v>2161440.3506505475</v>
      </c>
      <c r="J17" s="8">
        <f t="shared" si="0"/>
        <v>176347.37939942113</v>
      </c>
      <c r="K17" s="71">
        <f t="shared" si="1"/>
        <v>3509.6915334688442</v>
      </c>
      <c r="L17" s="63" t="s">
        <v>118</v>
      </c>
      <c r="M17" s="5">
        <v>219.35572084180276</v>
      </c>
      <c r="N17" s="30">
        <v>16</v>
      </c>
    </row>
    <row r="18" spans="2:14">
      <c r="B18" s="129"/>
      <c r="C18" s="25" t="s">
        <v>49</v>
      </c>
      <c r="D18" s="22">
        <f t="shared" si="2"/>
        <v>12.869555396356089</v>
      </c>
      <c r="E18" s="33">
        <f t="shared" si="3"/>
        <v>12869.555396356089</v>
      </c>
      <c r="F18" s="34">
        <v>1000</v>
      </c>
      <c r="G18" s="7">
        <f t="shared" si="4"/>
        <v>1219187.4477888243</v>
      </c>
      <c r="H18" s="8">
        <f t="shared" si="6"/>
        <v>94734.232088081888</v>
      </c>
      <c r="I18" s="7">
        <f t="shared" si="5"/>
        <v>2053368.3331180201</v>
      </c>
      <c r="J18" s="8">
        <f t="shared" si="0"/>
        <v>159552.39088519057</v>
      </c>
      <c r="K18" s="71">
        <f t="shared" si="1"/>
        <v>3290.3358126270414</v>
      </c>
      <c r="L18" s="63" t="s">
        <v>118</v>
      </c>
      <c r="M18" s="5">
        <v>219.35572084180276</v>
      </c>
      <c r="N18" s="30">
        <v>15</v>
      </c>
    </row>
    <row r="19" spans="2:14">
      <c r="B19" s="129"/>
      <c r="C19" s="25" t="s">
        <v>50</v>
      </c>
      <c r="D19" s="22">
        <f t="shared" si="2"/>
        <v>13.513033166173894</v>
      </c>
      <c r="E19" s="33">
        <f t="shared" si="3"/>
        <v>13513.033166173895</v>
      </c>
      <c r="F19" s="34">
        <v>1000</v>
      </c>
      <c r="G19" s="7">
        <f t="shared" si="4"/>
        <v>1158228.075399383</v>
      </c>
      <c r="H19" s="8">
        <f t="shared" si="6"/>
        <v>85711.9242701693</v>
      </c>
      <c r="I19" s="7">
        <f t="shared" si="5"/>
        <v>1950699.916462119</v>
      </c>
      <c r="J19" s="8">
        <f t="shared" si="0"/>
        <v>144356.92508660094</v>
      </c>
      <c r="K19" s="71">
        <f t="shared" si="1"/>
        <v>3070.9800917852385</v>
      </c>
      <c r="L19" s="63" t="s">
        <v>118</v>
      </c>
      <c r="M19" s="5">
        <v>219.35572084180276</v>
      </c>
      <c r="N19" s="30">
        <v>14</v>
      </c>
    </row>
    <row r="20" spans="2:14">
      <c r="B20" s="129"/>
      <c r="C20" s="25" t="s">
        <v>51</v>
      </c>
      <c r="D20" s="22">
        <f t="shared" si="2"/>
        <v>14.188684824482589</v>
      </c>
      <c r="E20" s="33">
        <f t="shared" si="3"/>
        <v>14188.684824482589</v>
      </c>
      <c r="F20" s="34">
        <v>1000</v>
      </c>
      <c r="G20" s="7">
        <f t="shared" si="4"/>
        <v>1100316.6716294137</v>
      </c>
      <c r="H20" s="8">
        <f t="shared" si="6"/>
        <v>77548.88386348651</v>
      </c>
      <c r="I20" s="7">
        <f t="shared" si="5"/>
        <v>1853164.9206390129</v>
      </c>
      <c r="J20" s="8">
        <f t="shared" si="0"/>
        <v>130608.64650692466</v>
      </c>
      <c r="K20" s="71">
        <f t="shared" si="1"/>
        <v>2851.6243709434361</v>
      </c>
      <c r="L20" s="63" t="s">
        <v>118</v>
      </c>
      <c r="M20" s="5">
        <v>219.35572084180276</v>
      </c>
      <c r="N20" s="30">
        <v>13</v>
      </c>
    </row>
    <row r="21" spans="2:14">
      <c r="B21" s="129"/>
      <c r="C21" s="25" t="s">
        <v>52</v>
      </c>
      <c r="D21" s="22">
        <f t="shared" si="2"/>
        <v>14.89811906570672</v>
      </c>
      <c r="E21" s="33">
        <f t="shared" si="3"/>
        <v>14898.11906570672</v>
      </c>
      <c r="F21" s="34">
        <v>1000</v>
      </c>
      <c r="G21" s="7">
        <f t="shared" si="4"/>
        <v>1045300.838047943</v>
      </c>
      <c r="H21" s="8">
        <f t="shared" si="6"/>
        <v>70163.27587648778</v>
      </c>
      <c r="I21" s="7">
        <f t="shared" si="5"/>
        <v>1760506.674607062</v>
      </c>
      <c r="J21" s="8">
        <f t="shared" si="0"/>
        <v>118169.72779197943</v>
      </c>
      <c r="K21" s="71">
        <f t="shared" si="1"/>
        <v>2632.2686501016333</v>
      </c>
      <c r="L21" s="63" t="s">
        <v>118</v>
      </c>
      <c r="M21" s="5">
        <v>219.35572084180276</v>
      </c>
      <c r="N21" s="30">
        <v>12</v>
      </c>
    </row>
    <row r="22" spans="2:14">
      <c r="B22" s="129"/>
      <c r="C22" s="25" t="s">
        <v>53</v>
      </c>
      <c r="D22" s="22">
        <f t="shared" si="2"/>
        <v>15.643025018992056</v>
      </c>
      <c r="E22" s="33">
        <f t="shared" si="3"/>
        <v>15643.025018992055</v>
      </c>
      <c r="F22" s="34">
        <v>1000</v>
      </c>
      <c r="G22" s="7">
        <f t="shared" si="4"/>
        <v>993035.79614554578</v>
      </c>
      <c r="H22" s="8">
        <f t="shared" si="6"/>
        <v>63481.059126346088</v>
      </c>
      <c r="I22" s="7">
        <f t="shared" si="5"/>
        <v>1672481.3408767087</v>
      </c>
      <c r="J22" s="8">
        <f t="shared" si="0"/>
        <v>106915.46800226711</v>
      </c>
      <c r="K22" s="71">
        <f t="shared" si="1"/>
        <v>2412.9129292598304</v>
      </c>
      <c r="L22" s="63" t="s">
        <v>118</v>
      </c>
      <c r="M22" s="5">
        <v>219.35572084180276</v>
      </c>
      <c r="N22" s="30">
        <v>11</v>
      </c>
    </row>
    <row r="23" spans="2:14">
      <c r="B23" s="129"/>
      <c r="C23" s="25" t="s">
        <v>54</v>
      </c>
      <c r="D23" s="22">
        <f t="shared" si="2"/>
        <v>16.425176269941659</v>
      </c>
      <c r="E23" s="33">
        <f t="shared" si="3"/>
        <v>16425.176269941658</v>
      </c>
      <c r="F23" s="34">
        <v>1000</v>
      </c>
      <c r="G23" s="7">
        <f t="shared" si="4"/>
        <v>943384.0063382684</v>
      </c>
      <c r="H23" s="8">
        <f t="shared" si="6"/>
        <v>57435.24397145598</v>
      </c>
      <c r="I23" s="7">
        <f t="shared" si="5"/>
        <v>1588857.2738328734</v>
      </c>
      <c r="J23" s="8">
        <f t="shared" si="0"/>
        <v>96733.042478241667</v>
      </c>
      <c r="K23" s="71">
        <f t="shared" si="1"/>
        <v>2193.5572084180276</v>
      </c>
      <c r="L23" s="63" t="s">
        <v>118</v>
      </c>
      <c r="M23" s="5">
        <v>219.35572084180276</v>
      </c>
      <c r="N23" s="30">
        <v>10</v>
      </c>
    </row>
    <row r="24" spans="2:14">
      <c r="B24" s="129"/>
      <c r="C24" s="25" t="s">
        <v>55</v>
      </c>
      <c r="D24" s="22">
        <f t="shared" si="2"/>
        <v>17.246435083438744</v>
      </c>
      <c r="E24" s="33">
        <f t="shared" si="3"/>
        <v>17246.435083438744</v>
      </c>
      <c r="F24" s="34">
        <v>1000</v>
      </c>
      <c r="G24" s="7">
        <f t="shared" si="4"/>
        <v>896214.80602135498</v>
      </c>
      <c r="H24" s="8">
        <f t="shared" si="6"/>
        <v>51965.220736079209</v>
      </c>
      <c r="I24" s="7">
        <f t="shared" si="5"/>
        <v>1509414.4101412296</v>
      </c>
      <c r="J24" s="8">
        <f t="shared" si="0"/>
        <v>87520.371766028155</v>
      </c>
      <c r="K24" s="71">
        <f t="shared" si="1"/>
        <v>1974.201487576225</v>
      </c>
      <c r="L24" s="63" t="s">
        <v>118</v>
      </c>
      <c r="M24" s="5">
        <v>219.35572084180276</v>
      </c>
      <c r="N24" s="30">
        <v>9</v>
      </c>
    </row>
    <row r="25" spans="2:14">
      <c r="B25" s="129"/>
      <c r="C25" s="25" t="s">
        <v>56</v>
      </c>
      <c r="D25" s="22">
        <f t="shared" si="2"/>
        <v>18.108756837610681</v>
      </c>
      <c r="E25" s="33">
        <f t="shared" si="3"/>
        <v>18108.756837610679</v>
      </c>
      <c r="F25" s="34">
        <v>1000</v>
      </c>
      <c r="G25" s="7">
        <f t="shared" si="4"/>
        <v>851404.06572028715</v>
      </c>
      <c r="H25" s="8">
        <f t="shared" si="6"/>
        <v>47016.152094547855</v>
      </c>
      <c r="I25" s="7">
        <f t="shared" si="5"/>
        <v>1433943.6896341681</v>
      </c>
      <c r="J25" s="8">
        <f t="shared" si="0"/>
        <v>79185.098264501663</v>
      </c>
      <c r="K25" s="71">
        <f t="shared" si="1"/>
        <v>1754.8457667344221</v>
      </c>
      <c r="L25" s="63" t="s">
        <v>118</v>
      </c>
      <c r="M25" s="5">
        <v>219.35572084180276</v>
      </c>
      <c r="N25" s="30">
        <v>8</v>
      </c>
    </row>
    <row r="26" spans="2:14">
      <c r="B26" s="129"/>
      <c r="C26" s="25" t="s">
        <v>57</v>
      </c>
      <c r="D26" s="22">
        <f t="shared" si="2"/>
        <v>19.014194679491215</v>
      </c>
      <c r="E26" s="33">
        <f t="shared" si="3"/>
        <v>19014.194679491215</v>
      </c>
      <c r="F26" s="34">
        <v>1000</v>
      </c>
      <c r="G26" s="7">
        <f t="shared" si="4"/>
        <v>808833.86243427277</v>
      </c>
      <c r="H26" s="8">
        <f t="shared" si="6"/>
        <v>42538.423323638533</v>
      </c>
      <c r="I26" s="7">
        <f t="shared" si="5"/>
        <v>1362246.5051524595</v>
      </c>
      <c r="J26" s="8">
        <f t="shared" si="0"/>
        <v>71643.660334549117</v>
      </c>
      <c r="K26" s="71">
        <f t="shared" si="1"/>
        <v>1535.4900458926193</v>
      </c>
      <c r="L26" s="63" t="s">
        <v>118</v>
      </c>
      <c r="M26" s="5">
        <v>219.35572084180276</v>
      </c>
      <c r="N26" s="30">
        <v>7</v>
      </c>
    </row>
    <row r="27" spans="2:14">
      <c r="B27" s="129"/>
      <c r="C27" s="25" t="s">
        <v>58</v>
      </c>
      <c r="D27" s="22">
        <f t="shared" si="2"/>
        <v>19.964904413465778</v>
      </c>
      <c r="E27" s="33">
        <f t="shared" si="3"/>
        <v>19964.904413465778</v>
      </c>
      <c r="F27" s="34">
        <v>1000</v>
      </c>
      <c r="G27" s="7">
        <f t="shared" si="4"/>
        <v>768392.16931255907</v>
      </c>
      <c r="H27" s="8">
        <f t="shared" si="6"/>
        <v>38487.144911863426</v>
      </c>
      <c r="I27" s="7">
        <f t="shared" si="5"/>
        <v>1294134.1798948366</v>
      </c>
      <c r="J27" s="8">
        <f t="shared" si="0"/>
        <v>64820.454588401575</v>
      </c>
      <c r="K27" s="71">
        <f t="shared" si="1"/>
        <v>1316.1343250508166</v>
      </c>
      <c r="L27" s="63" t="s">
        <v>118</v>
      </c>
      <c r="M27" s="5">
        <v>219.35572084180276</v>
      </c>
      <c r="N27" s="30">
        <v>6</v>
      </c>
    </row>
    <row r="28" spans="2:14">
      <c r="B28" s="129"/>
      <c r="C28" s="25" t="s">
        <v>59</v>
      </c>
      <c r="D28" s="22">
        <f t="shared" si="2"/>
        <v>20.963149634139068</v>
      </c>
      <c r="E28" s="33">
        <f t="shared" si="3"/>
        <v>20963.149634139067</v>
      </c>
      <c r="F28" s="34">
        <v>1000</v>
      </c>
      <c r="G28" s="7">
        <f t="shared" si="4"/>
        <v>729972.56084693107</v>
      </c>
      <c r="H28" s="8">
        <f t="shared" si="6"/>
        <v>34821.702539304999</v>
      </c>
      <c r="I28" s="7">
        <f t="shared" si="5"/>
        <v>1229427.4709000946</v>
      </c>
      <c r="J28" s="8">
        <f t="shared" si="0"/>
        <v>58647.077960934752</v>
      </c>
      <c r="K28" s="71">
        <f t="shared" si="1"/>
        <v>1096.7786042090138</v>
      </c>
      <c r="L28" s="63" t="s">
        <v>118</v>
      </c>
      <c r="M28" s="5">
        <v>219.35572084180276</v>
      </c>
      <c r="N28" s="30">
        <v>5</v>
      </c>
    </row>
    <row r="29" spans="2:14">
      <c r="B29" s="129"/>
      <c r="C29" s="25" t="s">
        <v>60</v>
      </c>
      <c r="D29" s="22">
        <f t="shared" si="2"/>
        <v>22.011307115846023</v>
      </c>
      <c r="E29" s="33">
        <f t="shared" si="3"/>
        <v>22011.307115846022</v>
      </c>
      <c r="F29" s="34">
        <v>1000</v>
      </c>
      <c r="G29" s="7">
        <f t="shared" si="4"/>
        <v>693473.9328045845</v>
      </c>
      <c r="H29" s="8">
        <f t="shared" si="6"/>
        <v>31505.349916514046</v>
      </c>
      <c r="I29" s="7">
        <f t="shared" si="5"/>
        <v>1167956.0973550898</v>
      </c>
      <c r="J29" s="8">
        <f t="shared" si="0"/>
        <v>53061.641964655246</v>
      </c>
      <c r="K29" s="71">
        <f t="shared" si="1"/>
        <v>877.42288336721106</v>
      </c>
      <c r="L29" s="63" t="s">
        <v>118</v>
      </c>
      <c r="M29" s="5">
        <v>219.35572084180276</v>
      </c>
      <c r="N29" s="30">
        <v>4</v>
      </c>
    </row>
    <row r="30" spans="2:14">
      <c r="B30" s="129"/>
      <c r="C30" s="25" t="s">
        <v>61</v>
      </c>
      <c r="D30" s="22">
        <f t="shared" si="2"/>
        <v>23.111872471638325</v>
      </c>
      <c r="E30" s="33">
        <f t="shared" si="3"/>
        <v>23111.872471638326</v>
      </c>
      <c r="F30" s="34">
        <v>1000</v>
      </c>
      <c r="G30" s="7">
        <f t="shared" si="4"/>
        <v>658800.2361643553</v>
      </c>
      <c r="H30" s="8">
        <f t="shared" si="6"/>
        <v>28504.840400655565</v>
      </c>
      <c r="I30" s="7">
        <f t="shared" si="5"/>
        <v>1109558.2924873352</v>
      </c>
      <c r="J30" s="8">
        <f t="shared" si="0"/>
        <v>48008.15225373568</v>
      </c>
      <c r="K30" s="71">
        <f t="shared" si="1"/>
        <v>658.06716252540832</v>
      </c>
      <c r="L30" s="63" t="s">
        <v>118</v>
      </c>
      <c r="M30" s="5">
        <v>219.35572084180276</v>
      </c>
      <c r="N30" s="30">
        <v>3</v>
      </c>
    </row>
    <row r="31" spans="2:14">
      <c r="B31" s="129"/>
      <c r="C31" s="25" t="s">
        <v>62</v>
      </c>
      <c r="D31" s="22">
        <f t="shared" si="2"/>
        <v>24.267466095220243</v>
      </c>
      <c r="E31" s="33">
        <f t="shared" si="3"/>
        <v>24267.466095220243</v>
      </c>
      <c r="F31" s="34">
        <v>1000</v>
      </c>
      <c r="G31" s="7">
        <f t="shared" si="4"/>
        <v>625860.22435613745</v>
      </c>
      <c r="H31" s="8">
        <f t="shared" si="6"/>
        <v>25790.09369583122</v>
      </c>
      <c r="I31" s="7">
        <f t="shared" si="5"/>
        <v>1054080.3778629685</v>
      </c>
      <c r="J31" s="8">
        <f t="shared" si="0"/>
        <v>43435.947277189429</v>
      </c>
      <c r="K31" s="71">
        <f t="shared" si="1"/>
        <v>438.71144168360553</v>
      </c>
      <c r="L31" s="63" t="s">
        <v>118</v>
      </c>
      <c r="M31" s="5">
        <v>219.35572084180276</v>
      </c>
      <c r="N31" s="30">
        <v>2</v>
      </c>
    </row>
    <row r="32" spans="2:14" ht="15.75" thickBot="1">
      <c r="B32" s="129"/>
      <c r="C32" s="72" t="s">
        <v>63</v>
      </c>
      <c r="D32" s="73">
        <f t="shared" si="2"/>
        <v>25.480839399981257</v>
      </c>
      <c r="E32" s="74">
        <f t="shared" si="3"/>
        <v>25480.839399981258</v>
      </c>
      <c r="F32" s="54">
        <v>1000</v>
      </c>
      <c r="G32" s="55">
        <f t="shared" si="4"/>
        <v>594567.21313833049</v>
      </c>
      <c r="H32" s="56">
        <f t="shared" si="6"/>
        <v>23333.894296228242</v>
      </c>
      <c r="I32" s="55">
        <f>J32*D32</f>
        <v>3238844.0152922175</v>
      </c>
      <c r="J32" s="56">
        <v>127109</v>
      </c>
      <c r="K32" s="75">
        <f t="shared" si="1"/>
        <v>219.35572084180276</v>
      </c>
      <c r="L32" s="64" t="s">
        <v>118</v>
      </c>
      <c r="M32" s="5">
        <v>219.35572084180276</v>
      </c>
      <c r="N32" s="30">
        <v>1</v>
      </c>
    </row>
    <row r="33" spans="2:13">
      <c r="B33" s="129"/>
      <c r="C33" s="151"/>
      <c r="D33" s="152"/>
      <c r="E33" s="152"/>
      <c r="F33" s="152"/>
      <c r="G33" s="152"/>
      <c r="H33" s="152"/>
      <c r="I33" s="152"/>
      <c r="J33" s="152"/>
      <c r="K33" s="152"/>
      <c r="L33" s="153"/>
      <c r="M33">
        <f>M34/N3</f>
        <v>219.35572084180276</v>
      </c>
    </row>
    <row r="34" spans="2:13" ht="15.75" thickBot="1">
      <c r="B34" s="129"/>
      <c r="C34" s="154"/>
      <c r="D34" s="155"/>
      <c r="E34" s="155"/>
      <c r="F34" s="155"/>
      <c r="G34" s="155"/>
      <c r="H34" s="155"/>
      <c r="I34" s="155"/>
      <c r="J34" s="155"/>
      <c r="K34" s="155"/>
      <c r="L34" s="156"/>
      <c r="M34">
        <v>95419.738566184198</v>
      </c>
    </row>
    <row r="35" spans="2:13">
      <c r="B35" s="129"/>
      <c r="C35" s="140"/>
      <c r="D35" s="141"/>
      <c r="E35" s="141"/>
      <c r="F35" s="141"/>
      <c r="G35" s="19">
        <f>SUM(G4:G32)</f>
        <v>38703222.950371698</v>
      </c>
      <c r="H35" s="20">
        <f>SUM(H4:H32)</f>
        <v>3816789.5426473678</v>
      </c>
      <c r="I35" s="19">
        <f>SUM(I5:I32)</f>
        <v>63211316.835895784</v>
      </c>
      <c r="J35" s="20">
        <f>SUM(J5:J32)</f>
        <v>5868313.6547128502</v>
      </c>
      <c r="K35" s="20">
        <f>SUM(K4:K32)</f>
        <v>95419.738566184213</v>
      </c>
      <c r="L35" s="149"/>
    </row>
    <row r="36" spans="2:13" ht="15.75" thickBot="1">
      <c r="B36" s="129"/>
      <c r="C36" s="142"/>
      <c r="D36" s="143"/>
      <c r="E36" s="143"/>
      <c r="F36" s="143"/>
      <c r="G36" s="143"/>
      <c r="H36" s="143"/>
      <c r="I36" s="45">
        <f>G35+K35</f>
        <v>38798642.68893788</v>
      </c>
      <c r="J36" s="46">
        <f>H35+K35</f>
        <v>3912209.2812135522</v>
      </c>
      <c r="K36" s="10" t="s">
        <v>0</v>
      </c>
      <c r="L36" s="149"/>
      <c r="M36">
        <f>J36*15%</f>
        <v>586831.39218203281</v>
      </c>
    </row>
    <row r="37" spans="2:13" s="82" customFormat="1" ht="27" customHeight="1" thickBot="1">
      <c r="B37" s="129"/>
      <c r="C37" s="144" t="s">
        <v>104</v>
      </c>
      <c r="D37" s="145"/>
      <c r="E37" s="145"/>
      <c r="F37" s="145"/>
      <c r="G37" s="145"/>
      <c r="H37" s="145"/>
      <c r="I37" s="146"/>
      <c r="J37" s="157">
        <f>J35+J36</f>
        <v>9780522.935926402</v>
      </c>
      <c r="K37" s="158"/>
      <c r="L37" s="149"/>
    </row>
    <row r="38" spans="2:13" s="82" customFormat="1" ht="27" customHeight="1" thickBot="1">
      <c r="B38" s="130"/>
      <c r="C38" s="147" t="s">
        <v>135</v>
      </c>
      <c r="D38" s="148"/>
      <c r="E38" s="148"/>
      <c r="F38" s="148"/>
      <c r="G38" s="148"/>
      <c r="H38" s="148"/>
      <c r="I38" s="148"/>
      <c r="J38" s="159">
        <f>J37+'NGC Fund Box #1'!J37</f>
        <v>1509780522.9359264</v>
      </c>
      <c r="K38" s="160"/>
      <c r="L38" s="150"/>
    </row>
    <row r="39" spans="2:13">
      <c r="L39" s="42"/>
    </row>
    <row r="40" spans="2:13">
      <c r="H40" s="1"/>
      <c r="I40" s="1"/>
      <c r="J40" s="1"/>
      <c r="K40" s="35"/>
      <c r="L40"/>
    </row>
    <row r="41" spans="2:13">
      <c r="H41" s="1"/>
      <c r="K41" s="35"/>
      <c r="L41"/>
    </row>
    <row r="42" spans="2:13">
      <c r="H42" s="1"/>
      <c r="L42"/>
    </row>
    <row r="43" spans="2:13">
      <c r="L43"/>
    </row>
    <row r="44" spans="2:13">
      <c r="L44"/>
    </row>
    <row r="45" spans="2:13">
      <c r="L45"/>
    </row>
    <row r="46" spans="2:13">
      <c r="L46"/>
    </row>
    <row r="47" spans="2:13">
      <c r="L47"/>
    </row>
    <row r="48" spans="2:13">
      <c r="L48"/>
    </row>
    <row r="49" spans="12:12">
      <c r="L49"/>
    </row>
    <row r="50" spans="12:12">
      <c r="L50"/>
    </row>
    <row r="51" spans="12:12">
      <c r="L51"/>
    </row>
    <row r="52" spans="12:12">
      <c r="L52"/>
    </row>
    <row r="53" spans="12:12">
      <c r="L53"/>
    </row>
    <row r="54" spans="12:12">
      <c r="L54"/>
    </row>
    <row r="55" spans="12:12">
      <c r="L55"/>
    </row>
    <row r="56" spans="12:12">
      <c r="L56"/>
    </row>
    <row r="57" spans="12:12">
      <c r="L57"/>
    </row>
    <row r="58" spans="12:12">
      <c r="L58"/>
    </row>
    <row r="59" spans="12:12">
      <c r="L59"/>
    </row>
    <row r="60" spans="12:12">
      <c r="L60"/>
    </row>
    <row r="61" spans="12:12">
      <c r="L61"/>
    </row>
    <row r="62" spans="12:12">
      <c r="L62"/>
    </row>
    <row r="63" spans="12:12">
      <c r="L63"/>
    </row>
    <row r="64" spans="12:12">
      <c r="L64"/>
    </row>
    <row r="65" spans="12:12">
      <c r="L65"/>
    </row>
    <row r="66" spans="12:12">
      <c r="L66"/>
    </row>
    <row r="67" spans="12:12">
      <c r="L67"/>
    </row>
    <row r="68" spans="12:12">
      <c r="L68" s="49"/>
    </row>
    <row r="69" spans="12:12">
      <c r="L69"/>
    </row>
    <row r="70" spans="12:12">
      <c r="L70"/>
    </row>
    <row r="71" spans="12:12">
      <c r="L71"/>
    </row>
    <row r="72" spans="12:12">
      <c r="L72"/>
    </row>
    <row r="73" spans="12:12">
      <c r="L73"/>
    </row>
    <row r="74" spans="12:12">
      <c r="L74"/>
    </row>
    <row r="75" spans="12:12">
      <c r="L75"/>
    </row>
    <row r="76" spans="12:12">
      <c r="L76"/>
    </row>
    <row r="77" spans="12:12">
      <c r="L77"/>
    </row>
    <row r="78" spans="12:12">
      <c r="L78"/>
    </row>
    <row r="79" spans="12:12">
      <c r="L79"/>
    </row>
    <row r="80" spans="12:12">
      <c r="L80"/>
    </row>
    <row r="81" spans="12:12">
      <c r="L81"/>
    </row>
    <row r="82" spans="12:12">
      <c r="L82"/>
    </row>
    <row r="83" spans="12:12">
      <c r="L83" s="59"/>
    </row>
    <row r="84" spans="12:12">
      <c r="L84"/>
    </row>
    <row r="85" spans="12:12">
      <c r="L85"/>
    </row>
    <row r="86" spans="12:12">
      <c r="L86"/>
    </row>
    <row r="87" spans="12:12">
      <c r="L87"/>
    </row>
    <row r="88" spans="12:12">
      <c r="L88"/>
    </row>
    <row r="89" spans="12:12">
      <c r="L89"/>
    </row>
    <row r="90" spans="12:12">
      <c r="L90"/>
    </row>
    <row r="91" spans="12:12">
      <c r="L91"/>
    </row>
    <row r="92" spans="12:12">
      <c r="L92"/>
    </row>
    <row r="93" spans="12:12">
      <c r="L93"/>
    </row>
    <row r="94" spans="12:12">
      <c r="L94"/>
    </row>
    <row r="95" spans="12:12">
      <c r="L95"/>
    </row>
    <row r="96" spans="12:12">
      <c r="L96"/>
    </row>
    <row r="97" spans="12:12">
      <c r="L97"/>
    </row>
    <row r="98" spans="12:12">
      <c r="L98"/>
    </row>
    <row r="99" spans="12:12">
      <c r="L99"/>
    </row>
    <row r="100" spans="12:12">
      <c r="L100"/>
    </row>
    <row r="101" spans="12:12">
      <c r="L101"/>
    </row>
    <row r="102" spans="12:12">
      <c r="L102"/>
    </row>
    <row r="103" spans="12:12">
      <c r="L103"/>
    </row>
    <row r="104" spans="12:12">
      <c r="L104"/>
    </row>
    <row r="105" spans="12:12">
      <c r="L105"/>
    </row>
    <row r="106" spans="12:12">
      <c r="L106"/>
    </row>
  </sheetData>
  <mergeCells count="11">
    <mergeCell ref="L35:L38"/>
    <mergeCell ref="C33:L34"/>
    <mergeCell ref="J37:K37"/>
    <mergeCell ref="J38:K38"/>
    <mergeCell ref="G2:H2"/>
    <mergeCell ref="I2:J2"/>
    <mergeCell ref="B3:B38"/>
    <mergeCell ref="C35:F35"/>
    <mergeCell ref="C36:H36"/>
    <mergeCell ref="C37:I37"/>
    <mergeCell ref="C38:I3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6"/>
  <sheetViews>
    <sheetView topLeftCell="A22" zoomScale="85" zoomScaleNormal="85" workbookViewId="0">
      <selection activeCell="H43" sqref="H43"/>
    </sheetView>
  </sheetViews>
  <sheetFormatPr defaultRowHeight="15"/>
  <cols>
    <col min="1" max="1" width="9.140625" style="5"/>
    <col min="3" max="3" width="11.42578125" customWidth="1"/>
    <col min="4" max="4" width="12.85546875" style="21" bestFit="1" customWidth="1"/>
    <col min="5" max="5" width="12" customWidth="1"/>
    <col min="6" max="6" width="11.85546875" hidden="1" customWidth="1"/>
    <col min="7" max="7" width="14.140625" style="3" customWidth="1"/>
    <col min="8" max="8" width="16.140625" style="2" customWidth="1"/>
    <col min="9" max="9" width="16" style="2" customWidth="1"/>
    <col min="10" max="10" width="18.140625" style="2" customWidth="1"/>
    <col min="11" max="11" width="14.42578125" bestFit="1" customWidth="1"/>
    <col min="12" max="12" width="25.42578125" style="60" customWidth="1"/>
    <col min="13" max="15" width="0" hidden="1" customWidth="1"/>
  </cols>
  <sheetData>
    <row r="1" spans="2:15" ht="15.75" thickBot="1">
      <c r="L1"/>
    </row>
    <row r="2" spans="2:15" s="5" customFormat="1" ht="80.25" customHeight="1" thickBot="1">
      <c r="D2" s="40"/>
      <c r="E2" s="40"/>
      <c r="F2" s="40"/>
      <c r="G2" s="113" t="s">
        <v>99</v>
      </c>
      <c r="H2" s="112"/>
      <c r="I2" s="111" t="s">
        <v>105</v>
      </c>
      <c r="J2" s="112"/>
      <c r="K2" s="77" t="s">
        <v>98</v>
      </c>
      <c r="L2" s="61" t="s">
        <v>116</v>
      </c>
      <c r="M2" s="27"/>
      <c r="N2" s="30"/>
      <c r="O2" s="27"/>
    </row>
    <row r="3" spans="2:15" ht="54.75" customHeight="1" thickBot="1">
      <c r="B3" s="128" t="s">
        <v>96</v>
      </c>
      <c r="C3" s="4" t="s">
        <v>100</v>
      </c>
      <c r="D3" s="16" t="s">
        <v>5</v>
      </c>
      <c r="E3" s="16" t="s">
        <v>97</v>
      </c>
      <c r="F3" s="14"/>
      <c r="G3" s="15" t="s">
        <v>2</v>
      </c>
      <c r="H3" s="16" t="s">
        <v>1</v>
      </c>
      <c r="I3" s="16" t="s">
        <v>3</v>
      </c>
      <c r="J3" s="16" t="s">
        <v>4</v>
      </c>
      <c r="K3" s="16" t="s">
        <v>93</v>
      </c>
      <c r="L3" s="76" t="s">
        <v>119</v>
      </c>
      <c r="N3" s="30">
        <v>435</v>
      </c>
    </row>
    <row r="4" spans="2:15" ht="15.75" thickTop="1">
      <c r="B4" s="129"/>
      <c r="C4" s="23" t="s">
        <v>64</v>
      </c>
      <c r="D4" s="37">
        <v>35</v>
      </c>
      <c r="E4" s="38">
        <f>D4*F4</f>
        <v>35000</v>
      </c>
      <c r="F4" s="34">
        <v>1000</v>
      </c>
      <c r="G4" s="11">
        <v>2500000</v>
      </c>
      <c r="H4" s="12">
        <f>(G4/E4)*F4</f>
        <v>71428.571428571435</v>
      </c>
      <c r="I4" s="13" t="s">
        <v>0</v>
      </c>
      <c r="J4" s="13" t="s">
        <v>0</v>
      </c>
      <c r="K4" s="43">
        <f>N4*M4</f>
        <v>1181.3999999999999</v>
      </c>
      <c r="L4" s="31" t="s">
        <v>118</v>
      </c>
      <c r="M4" s="5">
        <v>40.737931034482756</v>
      </c>
      <c r="N4" s="29">
        <v>29</v>
      </c>
    </row>
    <row r="5" spans="2:15">
      <c r="B5" s="129"/>
      <c r="C5" s="18" t="s">
        <v>65</v>
      </c>
      <c r="D5" s="36">
        <f>D4*1.05</f>
        <v>36.75</v>
      </c>
      <c r="E5" s="38">
        <f>D5*F5</f>
        <v>36750</v>
      </c>
      <c r="F5" s="34">
        <v>1000</v>
      </c>
      <c r="G5" s="7">
        <f>G4*0.95</f>
        <v>2375000</v>
      </c>
      <c r="H5" s="8">
        <f>(G5/E5)*F5</f>
        <v>64625.850340136058</v>
      </c>
      <c r="I5" s="7">
        <f>G4*1.6</f>
        <v>4000000</v>
      </c>
      <c r="J5" s="8">
        <f t="shared" ref="J5:J31" si="0">(I5/E5)*F5</f>
        <v>108843.53741496598</v>
      </c>
      <c r="K5" s="43">
        <f>N5*M5</f>
        <v>1140.6620689655172</v>
      </c>
      <c r="L5" s="32" t="s">
        <v>118</v>
      </c>
      <c r="M5" s="5">
        <v>40.737931034482756</v>
      </c>
      <c r="N5" s="30">
        <v>28</v>
      </c>
    </row>
    <row r="6" spans="2:15">
      <c r="B6" s="129"/>
      <c r="C6" s="18" t="s">
        <v>66</v>
      </c>
      <c r="D6" s="36">
        <f t="shared" ref="D6:D32" si="1">D5*1.05</f>
        <v>38.587499999999999</v>
      </c>
      <c r="E6" s="38">
        <f t="shared" ref="E6:E32" si="2">D6*F6</f>
        <v>38587.5</v>
      </c>
      <c r="F6" s="34">
        <v>1000</v>
      </c>
      <c r="G6" s="7">
        <f t="shared" ref="G6:G32" si="3">G5*0.95</f>
        <v>2256250</v>
      </c>
      <c r="H6" s="8">
        <f>(G6/E6)*F6</f>
        <v>58471.007450599289</v>
      </c>
      <c r="I6" s="7">
        <f t="shared" ref="I6:I31" si="4">G5*1.6</f>
        <v>3800000</v>
      </c>
      <c r="J6" s="8">
        <f t="shared" si="0"/>
        <v>98477.486232588271</v>
      </c>
      <c r="K6" s="44">
        <f t="shared" ref="K6:K32" si="5">N6*M6</f>
        <v>1099.9241379310345</v>
      </c>
      <c r="L6" s="32" t="s">
        <v>118</v>
      </c>
      <c r="M6" s="5">
        <v>40.737931034482756</v>
      </c>
      <c r="N6" s="30">
        <v>27</v>
      </c>
    </row>
    <row r="7" spans="2:15">
      <c r="B7" s="129"/>
      <c r="C7" s="18" t="s">
        <v>67</v>
      </c>
      <c r="D7" s="36">
        <f t="shared" si="1"/>
        <v>40.516874999999999</v>
      </c>
      <c r="E7" s="38">
        <f t="shared" si="2"/>
        <v>40516.875</v>
      </c>
      <c r="F7" s="34">
        <v>1000</v>
      </c>
      <c r="G7" s="7">
        <f t="shared" si="3"/>
        <v>2143437.5</v>
      </c>
      <c r="H7" s="8">
        <f>(G7/E7)*F7</f>
        <v>52902.340074351734</v>
      </c>
      <c r="I7" s="7">
        <f t="shared" si="4"/>
        <v>3610000</v>
      </c>
      <c r="J7" s="8">
        <f t="shared" si="0"/>
        <v>89098.678019960818</v>
      </c>
      <c r="K7" s="44">
        <f t="shared" si="5"/>
        <v>1059.1862068965515</v>
      </c>
      <c r="L7" s="32" t="s">
        <v>118</v>
      </c>
      <c r="M7" s="5">
        <v>40.737931034482756</v>
      </c>
      <c r="N7" s="30">
        <v>26</v>
      </c>
    </row>
    <row r="8" spans="2:15">
      <c r="B8" s="129"/>
      <c r="C8" s="18" t="s">
        <v>68</v>
      </c>
      <c r="D8" s="36">
        <f t="shared" si="1"/>
        <v>42.542718749999999</v>
      </c>
      <c r="E8" s="38">
        <f t="shared" si="2"/>
        <v>42542.71875</v>
      </c>
      <c r="F8" s="34">
        <v>1000</v>
      </c>
      <c r="G8" s="7">
        <f t="shared" si="3"/>
        <v>2036265.625</v>
      </c>
      <c r="H8" s="8">
        <f>(G8/E8)*F8</f>
        <v>47864.021972032526</v>
      </c>
      <c r="I8" s="7">
        <f t="shared" si="4"/>
        <v>3429500</v>
      </c>
      <c r="J8" s="8">
        <f t="shared" si="0"/>
        <v>80613.089637107405</v>
      </c>
      <c r="K8" s="44">
        <f t="shared" si="5"/>
        <v>1018.4482758620688</v>
      </c>
      <c r="L8" s="32" t="s">
        <v>118</v>
      </c>
      <c r="M8" s="5">
        <v>40.737931034482756</v>
      </c>
      <c r="N8" s="30">
        <v>25</v>
      </c>
    </row>
    <row r="9" spans="2:15">
      <c r="B9" s="129"/>
      <c r="C9" s="18" t="s">
        <v>69</v>
      </c>
      <c r="D9" s="36">
        <f t="shared" si="1"/>
        <v>44.669854687499999</v>
      </c>
      <c r="E9" s="38">
        <f t="shared" si="2"/>
        <v>44669.854687499996</v>
      </c>
      <c r="F9" s="34">
        <v>1000</v>
      </c>
      <c r="G9" s="7">
        <f t="shared" si="3"/>
        <v>1934452.34375</v>
      </c>
      <c r="H9" s="8">
        <f t="shared" ref="H9:H32" si="6">(G9/E9)*F9</f>
        <v>43305.543688981816</v>
      </c>
      <c r="I9" s="7">
        <f t="shared" si="4"/>
        <v>3258025</v>
      </c>
      <c r="J9" s="8">
        <f t="shared" si="0"/>
        <v>72935.652528811479</v>
      </c>
      <c r="K9" s="44">
        <f t="shared" si="5"/>
        <v>977.71034482758614</v>
      </c>
      <c r="L9" s="32" t="s">
        <v>118</v>
      </c>
      <c r="M9" s="5">
        <v>40.737931034482756</v>
      </c>
      <c r="N9" s="30">
        <v>24</v>
      </c>
    </row>
    <row r="10" spans="2:15">
      <c r="B10" s="129"/>
      <c r="C10" s="18" t="s">
        <v>70</v>
      </c>
      <c r="D10" s="36">
        <f t="shared" si="1"/>
        <v>46.903347421875004</v>
      </c>
      <c r="E10" s="38">
        <f t="shared" si="2"/>
        <v>46903.347421875005</v>
      </c>
      <c r="F10" s="34">
        <v>1000</v>
      </c>
      <c r="G10" s="7">
        <f t="shared" si="3"/>
        <v>1837729.7265625</v>
      </c>
      <c r="H10" s="8">
        <f t="shared" si="6"/>
        <v>39181.206194793056</v>
      </c>
      <c r="I10" s="7">
        <f t="shared" si="4"/>
        <v>3095123.75</v>
      </c>
      <c r="J10" s="8">
        <f t="shared" si="0"/>
        <v>65989.399907019892</v>
      </c>
      <c r="K10" s="44">
        <f t="shared" si="5"/>
        <v>936.97241379310344</v>
      </c>
      <c r="L10" s="32" t="s">
        <v>118</v>
      </c>
      <c r="M10" s="5">
        <v>40.737931034482756</v>
      </c>
      <c r="N10" s="30">
        <v>23</v>
      </c>
    </row>
    <row r="11" spans="2:15">
      <c r="B11" s="129"/>
      <c r="C11" s="18" t="s">
        <v>71</v>
      </c>
      <c r="D11" s="36">
        <f t="shared" si="1"/>
        <v>49.248514792968756</v>
      </c>
      <c r="E11" s="38">
        <f t="shared" si="2"/>
        <v>49248.514792968759</v>
      </c>
      <c r="F11" s="34">
        <v>1000</v>
      </c>
      <c r="G11" s="7">
        <f t="shared" si="3"/>
        <v>1745843.240234375</v>
      </c>
      <c r="H11" s="8">
        <f t="shared" si="6"/>
        <v>35449.662747669907</v>
      </c>
      <c r="I11" s="7">
        <f t="shared" si="4"/>
        <v>2940367.5625</v>
      </c>
      <c r="J11" s="8">
        <f t="shared" si="0"/>
        <v>59704.695153970373</v>
      </c>
      <c r="K11" s="44">
        <f t="shared" si="5"/>
        <v>896.23448275862063</v>
      </c>
      <c r="L11" s="32" t="s">
        <v>118</v>
      </c>
      <c r="M11" s="5">
        <v>40.737931034482756</v>
      </c>
      <c r="N11" s="30">
        <v>22</v>
      </c>
    </row>
    <row r="12" spans="2:15">
      <c r="B12" s="129"/>
      <c r="C12" s="18" t="s">
        <v>72</v>
      </c>
      <c r="D12" s="36">
        <f t="shared" si="1"/>
        <v>51.710940532617194</v>
      </c>
      <c r="E12" s="38">
        <f t="shared" si="2"/>
        <v>51710.940532617191</v>
      </c>
      <c r="F12" s="34">
        <v>1000</v>
      </c>
      <c r="G12" s="7">
        <f t="shared" si="3"/>
        <v>1658551.0782226562</v>
      </c>
      <c r="H12" s="8">
        <f t="shared" si="6"/>
        <v>32073.504390748967</v>
      </c>
      <c r="I12" s="7">
        <f t="shared" si="4"/>
        <v>2793349.1843750002</v>
      </c>
      <c r="J12" s="8">
        <f t="shared" si="0"/>
        <v>54018.533710735108</v>
      </c>
      <c r="K12" s="44">
        <f t="shared" si="5"/>
        <v>855.49655172413782</v>
      </c>
      <c r="L12" s="32" t="s">
        <v>118</v>
      </c>
      <c r="M12" s="5">
        <v>40.737931034482756</v>
      </c>
      <c r="N12" s="30">
        <v>21</v>
      </c>
    </row>
    <row r="13" spans="2:15">
      <c r="B13" s="129"/>
      <c r="C13" s="18" t="s">
        <v>73</v>
      </c>
      <c r="D13" s="36">
        <f t="shared" si="1"/>
        <v>54.296487559248057</v>
      </c>
      <c r="E13" s="38">
        <f t="shared" si="2"/>
        <v>54296.48755924806</v>
      </c>
      <c r="F13" s="34">
        <v>1000</v>
      </c>
      <c r="G13" s="7">
        <f t="shared" si="3"/>
        <v>1575623.5243115232</v>
      </c>
      <c r="H13" s="8">
        <f t="shared" si="6"/>
        <v>29018.884924963342</v>
      </c>
      <c r="I13" s="7">
        <f t="shared" si="4"/>
        <v>2653681.7251562499</v>
      </c>
      <c r="J13" s="8">
        <f t="shared" si="0"/>
        <v>48873.911452569846</v>
      </c>
      <c r="K13" s="44">
        <f t="shared" si="5"/>
        <v>814.75862068965512</v>
      </c>
      <c r="L13" s="32" t="s">
        <v>118</v>
      </c>
      <c r="M13" s="5">
        <v>40.737931034482756</v>
      </c>
      <c r="N13" s="30">
        <v>20</v>
      </c>
    </row>
    <row r="14" spans="2:15">
      <c r="B14" s="129"/>
      <c r="C14" s="18" t="s">
        <v>74</v>
      </c>
      <c r="D14" s="36">
        <f t="shared" si="1"/>
        <v>57.011311937210465</v>
      </c>
      <c r="E14" s="38">
        <f t="shared" si="2"/>
        <v>57011.311937210463</v>
      </c>
      <c r="F14" s="34">
        <v>1000</v>
      </c>
      <c r="G14" s="7">
        <f t="shared" si="3"/>
        <v>1496842.3480959469</v>
      </c>
      <c r="H14" s="8">
        <f t="shared" si="6"/>
        <v>26255.181598776358</v>
      </c>
      <c r="I14" s="7">
        <f t="shared" si="4"/>
        <v>2520997.6388984374</v>
      </c>
      <c r="J14" s="8">
        <f t="shared" si="0"/>
        <v>44219.253218991769</v>
      </c>
      <c r="K14" s="44">
        <f t="shared" si="5"/>
        <v>774.02068965517242</v>
      </c>
      <c r="L14" s="32" t="s">
        <v>118</v>
      </c>
      <c r="M14" s="5">
        <v>40.737931034482756</v>
      </c>
      <c r="N14" s="30">
        <v>19</v>
      </c>
    </row>
    <row r="15" spans="2:15">
      <c r="B15" s="129"/>
      <c r="C15" s="18" t="s">
        <v>75</v>
      </c>
      <c r="D15" s="36">
        <f t="shared" si="1"/>
        <v>59.861877534070992</v>
      </c>
      <c r="E15" s="38">
        <f t="shared" si="2"/>
        <v>59861.877534070991</v>
      </c>
      <c r="F15" s="34">
        <v>1000</v>
      </c>
      <c r="G15" s="7">
        <f t="shared" si="3"/>
        <v>1422000.2306911496</v>
      </c>
      <c r="H15" s="8">
        <f t="shared" si="6"/>
        <v>23754.688113178607</v>
      </c>
      <c r="I15" s="7">
        <f t="shared" si="4"/>
        <v>2394947.7569535151</v>
      </c>
      <c r="J15" s="8">
        <f t="shared" si="0"/>
        <v>40007.895769563969</v>
      </c>
      <c r="K15" s="44">
        <f t="shared" si="5"/>
        <v>733.28275862068961</v>
      </c>
      <c r="L15" s="32" t="s">
        <v>118</v>
      </c>
      <c r="M15" s="5">
        <v>40.737931034482756</v>
      </c>
      <c r="N15" s="30">
        <v>18</v>
      </c>
    </row>
    <row r="16" spans="2:15">
      <c r="B16" s="129"/>
      <c r="C16" s="18" t="s">
        <v>76</v>
      </c>
      <c r="D16" s="36">
        <f t="shared" si="1"/>
        <v>62.854971410774546</v>
      </c>
      <c r="E16" s="38">
        <f t="shared" si="2"/>
        <v>62854.971410774546</v>
      </c>
      <c r="F16" s="34">
        <v>1000</v>
      </c>
      <c r="G16" s="7">
        <f t="shared" si="3"/>
        <v>1350900.2191565922</v>
      </c>
      <c r="H16" s="8">
        <f t="shared" si="6"/>
        <v>21492.336864304452</v>
      </c>
      <c r="I16" s="7">
        <f t="shared" si="4"/>
        <v>2275200.3691058396</v>
      </c>
      <c r="J16" s="8">
        <f t="shared" si="0"/>
        <v>36197.619981986449</v>
      </c>
      <c r="K16" s="44">
        <f t="shared" si="5"/>
        <v>692.54482758620679</v>
      </c>
      <c r="L16" s="32" t="s">
        <v>118</v>
      </c>
      <c r="M16" s="5">
        <v>40.737931034482756</v>
      </c>
      <c r="N16" s="30">
        <v>17</v>
      </c>
    </row>
    <row r="17" spans="2:14">
      <c r="B17" s="129"/>
      <c r="C17" s="18" t="s">
        <v>77</v>
      </c>
      <c r="D17" s="36">
        <f t="shared" si="1"/>
        <v>65.997719981313281</v>
      </c>
      <c r="E17" s="38">
        <f t="shared" si="2"/>
        <v>65997.719981313276</v>
      </c>
      <c r="F17" s="34">
        <v>1000</v>
      </c>
      <c r="G17" s="7">
        <f t="shared" si="3"/>
        <v>1283355.2081987625</v>
      </c>
      <c r="H17" s="8">
        <f t="shared" si="6"/>
        <v>19445.447639132599</v>
      </c>
      <c r="I17" s="7">
        <f t="shared" si="4"/>
        <v>2161440.3506505475</v>
      </c>
      <c r="J17" s="8">
        <f t="shared" si="0"/>
        <v>32750.227602749641</v>
      </c>
      <c r="K17" s="44">
        <f t="shared" si="5"/>
        <v>651.80689655172409</v>
      </c>
      <c r="L17" s="32" t="s">
        <v>118</v>
      </c>
      <c r="M17" s="5">
        <v>40.737931034482756</v>
      </c>
      <c r="N17" s="30">
        <v>16</v>
      </c>
    </row>
    <row r="18" spans="2:14">
      <c r="B18" s="129"/>
      <c r="C18" s="18" t="s">
        <v>78</v>
      </c>
      <c r="D18" s="36">
        <f t="shared" si="1"/>
        <v>69.297605980378947</v>
      </c>
      <c r="E18" s="38">
        <f t="shared" si="2"/>
        <v>69297.605980378954</v>
      </c>
      <c r="F18" s="34">
        <v>1000</v>
      </c>
      <c r="G18" s="7">
        <f t="shared" si="3"/>
        <v>1219187.4477888243</v>
      </c>
      <c r="H18" s="8">
        <f t="shared" si="6"/>
        <v>17593.500244929488</v>
      </c>
      <c r="I18" s="7">
        <f t="shared" si="4"/>
        <v>2053368.3331180201</v>
      </c>
      <c r="J18" s="8">
        <f t="shared" si="0"/>
        <v>29631.158307249665</v>
      </c>
      <c r="K18" s="44">
        <f t="shared" si="5"/>
        <v>611.06896551724139</v>
      </c>
      <c r="L18" s="32" t="s">
        <v>118</v>
      </c>
      <c r="M18" s="5">
        <v>40.737931034482756</v>
      </c>
      <c r="N18" s="30">
        <v>15</v>
      </c>
    </row>
    <row r="19" spans="2:14">
      <c r="B19" s="129"/>
      <c r="C19" s="18" t="s">
        <v>79</v>
      </c>
      <c r="D19" s="36">
        <f t="shared" si="1"/>
        <v>72.762486279397891</v>
      </c>
      <c r="E19" s="38">
        <f t="shared" si="2"/>
        <v>72762.486279397897</v>
      </c>
      <c r="F19" s="34">
        <v>1000</v>
      </c>
      <c r="G19" s="7">
        <f t="shared" si="3"/>
        <v>1158228.075399383</v>
      </c>
      <c r="H19" s="8">
        <f t="shared" si="6"/>
        <v>15917.92879303144</v>
      </c>
      <c r="I19" s="7">
        <f t="shared" si="4"/>
        <v>1950699.916462119</v>
      </c>
      <c r="J19" s="8">
        <f t="shared" si="0"/>
        <v>26809.143230368747</v>
      </c>
      <c r="K19" s="44">
        <f t="shared" si="5"/>
        <v>570.33103448275858</v>
      </c>
      <c r="L19" s="32" t="s">
        <v>118</v>
      </c>
      <c r="M19" s="5">
        <v>40.737931034482756</v>
      </c>
      <c r="N19" s="30">
        <v>14</v>
      </c>
    </row>
    <row r="20" spans="2:14">
      <c r="B20" s="129"/>
      <c r="C20" s="18" t="s">
        <v>80</v>
      </c>
      <c r="D20" s="36">
        <f t="shared" si="1"/>
        <v>76.400610593367787</v>
      </c>
      <c r="E20" s="38">
        <f t="shared" si="2"/>
        <v>76400.61059336779</v>
      </c>
      <c r="F20" s="34">
        <v>1000</v>
      </c>
      <c r="G20" s="7">
        <f t="shared" si="3"/>
        <v>1100316.6716294137</v>
      </c>
      <c r="H20" s="8">
        <f t="shared" si="6"/>
        <v>14401.935574647494</v>
      </c>
      <c r="I20" s="7">
        <f t="shared" si="4"/>
        <v>1853164.9206390129</v>
      </c>
      <c r="J20" s="8">
        <f t="shared" si="0"/>
        <v>24255.891494143154</v>
      </c>
      <c r="K20" s="44">
        <f t="shared" si="5"/>
        <v>529.59310344827577</v>
      </c>
      <c r="L20" s="32" t="s">
        <v>118</v>
      </c>
      <c r="M20" s="5">
        <v>40.737931034482756</v>
      </c>
      <c r="N20" s="30">
        <v>13</v>
      </c>
    </row>
    <row r="21" spans="2:14">
      <c r="B21" s="129"/>
      <c r="C21" s="18" t="s">
        <v>81</v>
      </c>
      <c r="D21" s="36">
        <f t="shared" si="1"/>
        <v>80.220641123036174</v>
      </c>
      <c r="E21" s="38">
        <f t="shared" si="2"/>
        <v>80220.64112303617</v>
      </c>
      <c r="F21" s="34">
        <v>1000</v>
      </c>
      <c r="G21" s="7">
        <f t="shared" si="3"/>
        <v>1045300.838047943</v>
      </c>
      <c r="H21" s="8">
        <f t="shared" si="6"/>
        <v>13030.322662776305</v>
      </c>
      <c r="I21" s="7">
        <f t="shared" si="4"/>
        <v>1760506.674607062</v>
      </c>
      <c r="J21" s="8">
        <f t="shared" si="0"/>
        <v>21945.806589939042</v>
      </c>
      <c r="K21" s="44">
        <f t="shared" si="5"/>
        <v>488.85517241379307</v>
      </c>
      <c r="L21" s="32" t="s">
        <v>118</v>
      </c>
      <c r="M21" s="5">
        <v>40.737931034482756</v>
      </c>
      <c r="N21" s="30">
        <v>12</v>
      </c>
    </row>
    <row r="22" spans="2:14">
      <c r="B22" s="129"/>
      <c r="C22" s="18" t="s">
        <v>82</v>
      </c>
      <c r="D22" s="36">
        <f t="shared" si="1"/>
        <v>84.231673179187993</v>
      </c>
      <c r="E22" s="38">
        <f t="shared" si="2"/>
        <v>84231.673179187987</v>
      </c>
      <c r="F22" s="34">
        <v>1000</v>
      </c>
      <c r="G22" s="7">
        <f t="shared" si="3"/>
        <v>993035.79614554578</v>
      </c>
      <c r="H22" s="8">
        <f t="shared" si="6"/>
        <v>11789.339552035703</v>
      </c>
      <c r="I22" s="7">
        <f t="shared" si="4"/>
        <v>1672481.3408767087</v>
      </c>
      <c r="J22" s="8">
        <f t="shared" si="0"/>
        <v>19855.729771849605</v>
      </c>
      <c r="K22" s="44">
        <f t="shared" si="5"/>
        <v>448.11724137931031</v>
      </c>
      <c r="L22" s="32" t="s">
        <v>118</v>
      </c>
      <c r="M22" s="5">
        <v>40.737931034482756</v>
      </c>
      <c r="N22" s="30">
        <v>11</v>
      </c>
    </row>
    <row r="23" spans="2:14">
      <c r="B23" s="129"/>
      <c r="C23" s="18" t="s">
        <v>83</v>
      </c>
      <c r="D23" s="36">
        <f t="shared" si="1"/>
        <v>88.443256838147391</v>
      </c>
      <c r="E23" s="38">
        <f t="shared" si="2"/>
        <v>88443.256838147398</v>
      </c>
      <c r="F23" s="34">
        <v>1000</v>
      </c>
      <c r="G23" s="7">
        <f t="shared" si="3"/>
        <v>943384.0063382684</v>
      </c>
      <c r="H23" s="8">
        <f t="shared" si="6"/>
        <v>10666.545308984681</v>
      </c>
      <c r="I23" s="7">
        <f t="shared" si="4"/>
        <v>1588857.2738328734</v>
      </c>
      <c r="J23" s="8">
        <f t="shared" si="0"/>
        <v>17964.707888816305</v>
      </c>
      <c r="K23" s="44">
        <f t="shared" si="5"/>
        <v>407.37931034482756</v>
      </c>
      <c r="L23" s="32" t="s">
        <v>118</v>
      </c>
      <c r="M23" s="5">
        <v>40.737931034482756</v>
      </c>
      <c r="N23" s="30">
        <v>10</v>
      </c>
    </row>
    <row r="24" spans="2:14">
      <c r="B24" s="129"/>
      <c r="C24" s="18" t="s">
        <v>84</v>
      </c>
      <c r="D24" s="36">
        <f t="shared" si="1"/>
        <v>92.865419680054771</v>
      </c>
      <c r="E24" s="38">
        <f t="shared" si="2"/>
        <v>92865.419680054765</v>
      </c>
      <c r="F24" s="34">
        <v>1000</v>
      </c>
      <c r="G24" s="7">
        <f t="shared" si="3"/>
        <v>896214.80602135498</v>
      </c>
      <c r="H24" s="8">
        <f t="shared" si="6"/>
        <v>9650.6838509861391</v>
      </c>
      <c r="I24" s="7">
        <f t="shared" si="4"/>
        <v>1509414.4101412296</v>
      </c>
      <c r="J24" s="8">
        <f t="shared" si="0"/>
        <v>16253.78332797666</v>
      </c>
      <c r="K24" s="44">
        <f t="shared" si="5"/>
        <v>366.6413793103448</v>
      </c>
      <c r="L24" s="32" t="s">
        <v>118</v>
      </c>
      <c r="M24" s="5">
        <v>40.737931034482756</v>
      </c>
      <c r="N24" s="30">
        <v>9</v>
      </c>
    </row>
    <row r="25" spans="2:14">
      <c r="B25" s="129"/>
      <c r="C25" s="18" t="s">
        <v>85</v>
      </c>
      <c r="D25" s="36">
        <f t="shared" si="1"/>
        <v>97.508690664057511</v>
      </c>
      <c r="E25" s="38">
        <f t="shared" si="2"/>
        <v>97508.690664057518</v>
      </c>
      <c r="F25" s="34">
        <v>1000</v>
      </c>
      <c r="G25" s="7">
        <f t="shared" si="3"/>
        <v>851404.06572028715</v>
      </c>
      <c r="H25" s="8">
        <f t="shared" si="6"/>
        <v>8731.5711032731724</v>
      </c>
      <c r="I25" s="7">
        <f t="shared" si="4"/>
        <v>1433943.6896341681</v>
      </c>
      <c r="J25" s="8">
        <f t="shared" si="0"/>
        <v>14705.803963407448</v>
      </c>
      <c r="K25" s="44">
        <f t="shared" si="5"/>
        <v>325.90344827586205</v>
      </c>
      <c r="L25" s="32" t="s">
        <v>118</v>
      </c>
      <c r="M25" s="5">
        <v>40.737931034482756</v>
      </c>
      <c r="N25" s="30">
        <v>8</v>
      </c>
    </row>
    <row r="26" spans="2:14">
      <c r="B26" s="129"/>
      <c r="C26" s="18" t="s">
        <v>86</v>
      </c>
      <c r="D26" s="36">
        <f t="shared" si="1"/>
        <v>102.38412519726039</v>
      </c>
      <c r="E26" s="38">
        <f t="shared" si="2"/>
        <v>102384.12519726039</v>
      </c>
      <c r="F26" s="34">
        <v>1000</v>
      </c>
      <c r="G26" s="7">
        <f t="shared" si="3"/>
        <v>808833.86243427277</v>
      </c>
      <c r="H26" s="8">
        <f t="shared" si="6"/>
        <v>7899.9929029614404</v>
      </c>
      <c r="I26" s="7">
        <f t="shared" si="4"/>
        <v>1362246.5051524595</v>
      </c>
      <c r="J26" s="8">
        <f t="shared" si="0"/>
        <v>13305.251204987691</v>
      </c>
      <c r="K26" s="44">
        <f t="shared" si="5"/>
        <v>285.16551724137929</v>
      </c>
      <c r="L26" s="32" t="s">
        <v>118</v>
      </c>
      <c r="M26" s="5">
        <v>40.737931034482756</v>
      </c>
      <c r="N26" s="30">
        <v>7</v>
      </c>
    </row>
    <row r="27" spans="2:14">
      <c r="B27" s="129"/>
      <c r="C27" s="18" t="s">
        <v>87</v>
      </c>
      <c r="D27" s="36">
        <f t="shared" si="1"/>
        <v>107.50333145712341</v>
      </c>
      <c r="E27" s="38">
        <f t="shared" si="2"/>
        <v>107503.33145712341</v>
      </c>
      <c r="F27" s="34">
        <v>1000</v>
      </c>
      <c r="G27" s="7">
        <f t="shared" si="3"/>
        <v>768392.16931255907</v>
      </c>
      <c r="H27" s="8">
        <f t="shared" si="6"/>
        <v>7147.6126264889226</v>
      </c>
      <c r="I27" s="7">
        <f t="shared" si="4"/>
        <v>1294134.1798948366</v>
      </c>
      <c r="J27" s="8">
        <f t="shared" si="0"/>
        <v>12038.084423560294</v>
      </c>
      <c r="K27" s="44">
        <f t="shared" si="5"/>
        <v>244.42758620689654</v>
      </c>
      <c r="L27" s="32" t="s">
        <v>118</v>
      </c>
      <c r="M27" s="5">
        <v>40.737931034482756</v>
      </c>
      <c r="N27" s="30">
        <v>6</v>
      </c>
    </row>
    <row r="28" spans="2:14">
      <c r="B28" s="129"/>
      <c r="C28" s="18" t="s">
        <v>88</v>
      </c>
      <c r="D28" s="36">
        <f t="shared" si="1"/>
        <v>112.87849802997958</v>
      </c>
      <c r="E28" s="38">
        <f t="shared" si="2"/>
        <v>112878.49802997959</v>
      </c>
      <c r="F28" s="34">
        <v>1000</v>
      </c>
      <c r="G28" s="7">
        <f t="shared" si="3"/>
        <v>729972.56084693107</v>
      </c>
      <c r="H28" s="8">
        <f t="shared" si="6"/>
        <v>6466.8876144423584</v>
      </c>
      <c r="I28" s="7">
        <f t="shared" si="4"/>
        <v>1229427.4709000946</v>
      </c>
      <c r="J28" s="8">
        <f t="shared" si="0"/>
        <v>10891.600192745025</v>
      </c>
      <c r="K28" s="44">
        <f t="shared" si="5"/>
        <v>203.68965517241378</v>
      </c>
      <c r="L28" s="32" t="s">
        <v>118</v>
      </c>
      <c r="M28" s="5">
        <v>40.737931034482756</v>
      </c>
      <c r="N28" s="30">
        <v>5</v>
      </c>
    </row>
    <row r="29" spans="2:14">
      <c r="B29" s="129"/>
      <c r="C29" s="18" t="s">
        <v>89</v>
      </c>
      <c r="D29" s="36">
        <f t="shared" si="1"/>
        <v>118.52242293147857</v>
      </c>
      <c r="E29" s="38">
        <f t="shared" si="2"/>
        <v>118522.42293147858</v>
      </c>
      <c r="F29" s="34">
        <v>1000</v>
      </c>
      <c r="G29" s="7">
        <f t="shared" si="3"/>
        <v>693473.9328045845</v>
      </c>
      <c r="H29" s="8">
        <f t="shared" si="6"/>
        <v>5850.9935559240375</v>
      </c>
      <c r="I29" s="7">
        <f t="shared" si="4"/>
        <v>1167956.0973550898</v>
      </c>
      <c r="J29" s="8">
        <f t="shared" si="0"/>
        <v>9854.304936293116</v>
      </c>
      <c r="K29" s="44">
        <f t="shared" si="5"/>
        <v>162.95172413793102</v>
      </c>
      <c r="L29" s="32" t="s">
        <v>118</v>
      </c>
      <c r="M29" s="5">
        <v>40.737931034482756</v>
      </c>
      <c r="N29" s="30">
        <v>4</v>
      </c>
    </row>
    <row r="30" spans="2:14">
      <c r="B30" s="129"/>
      <c r="C30" s="18" t="s">
        <v>90</v>
      </c>
      <c r="D30" s="36">
        <f t="shared" si="1"/>
        <v>124.44854407805251</v>
      </c>
      <c r="E30" s="38">
        <f t="shared" si="2"/>
        <v>124448.54407805251</v>
      </c>
      <c r="F30" s="34">
        <v>1000</v>
      </c>
      <c r="G30" s="7">
        <f t="shared" si="3"/>
        <v>658800.2361643553</v>
      </c>
      <c r="H30" s="8">
        <f t="shared" si="6"/>
        <v>5293.7560744074626</v>
      </c>
      <c r="I30" s="7">
        <f t="shared" si="4"/>
        <v>1109558.2924873352</v>
      </c>
      <c r="J30" s="8">
        <f t="shared" si="0"/>
        <v>8915.7997042651987</v>
      </c>
      <c r="K30" s="44">
        <f t="shared" si="5"/>
        <v>122.21379310344827</v>
      </c>
      <c r="L30" s="32" t="s">
        <v>118</v>
      </c>
      <c r="M30" s="5">
        <v>40.737931034482756</v>
      </c>
      <c r="N30" s="30">
        <v>3</v>
      </c>
    </row>
    <row r="31" spans="2:14">
      <c r="B31" s="129"/>
      <c r="C31" s="18" t="s">
        <v>91</v>
      </c>
      <c r="D31" s="36">
        <f t="shared" si="1"/>
        <v>130.67097128195513</v>
      </c>
      <c r="E31" s="38">
        <f t="shared" si="2"/>
        <v>130670.97128195514</v>
      </c>
      <c r="F31" s="34">
        <v>1000</v>
      </c>
      <c r="G31" s="7">
        <f t="shared" si="3"/>
        <v>625860.22435613745</v>
      </c>
      <c r="H31" s="8">
        <f t="shared" si="6"/>
        <v>4789.5888292257987</v>
      </c>
      <c r="I31" s="7">
        <f t="shared" si="4"/>
        <v>1054080.3778629685</v>
      </c>
      <c r="J31" s="8">
        <f t="shared" si="0"/>
        <v>8066.6759229066101</v>
      </c>
      <c r="K31" s="44">
        <f t="shared" si="5"/>
        <v>81.475862068965512</v>
      </c>
      <c r="L31" s="32" t="s">
        <v>118</v>
      </c>
      <c r="M31" s="5">
        <v>40.737931034482756</v>
      </c>
      <c r="N31" s="30">
        <v>2</v>
      </c>
    </row>
    <row r="32" spans="2:14" ht="15.75" thickBot="1">
      <c r="B32" s="129"/>
      <c r="C32" s="52" t="s">
        <v>92</v>
      </c>
      <c r="D32" s="78">
        <f t="shared" si="1"/>
        <v>137.2045198460529</v>
      </c>
      <c r="E32" s="79">
        <f t="shared" si="2"/>
        <v>137204.51984605289</v>
      </c>
      <c r="F32" s="54">
        <v>1000</v>
      </c>
      <c r="G32" s="55">
        <f t="shared" si="3"/>
        <v>594567.21313833049</v>
      </c>
      <c r="H32" s="56">
        <f t="shared" si="6"/>
        <v>4333.4375121566745</v>
      </c>
      <c r="I32" s="55">
        <f>J32*D32</f>
        <v>3238849.895485925</v>
      </c>
      <c r="J32" s="56">
        <v>23606</v>
      </c>
      <c r="K32" s="80">
        <f t="shared" si="5"/>
        <v>40.737931034482756</v>
      </c>
      <c r="L32" s="58" t="s">
        <v>118</v>
      </c>
      <c r="M32" s="5">
        <v>40.737931034482756</v>
      </c>
      <c r="N32" s="30">
        <v>1</v>
      </c>
    </row>
    <row r="33" spans="2:13">
      <c r="B33" s="129"/>
      <c r="C33" s="151"/>
      <c r="D33" s="152"/>
      <c r="E33" s="152"/>
      <c r="F33" s="152"/>
      <c r="G33" s="152"/>
      <c r="H33" s="152"/>
      <c r="I33" s="152"/>
      <c r="J33" s="152"/>
      <c r="K33" s="152"/>
      <c r="L33" s="153"/>
      <c r="M33">
        <f>M34/N3</f>
        <v>40.737931034482756</v>
      </c>
    </row>
    <row r="34" spans="2:13" ht="15.75" thickBot="1">
      <c r="B34" s="129"/>
      <c r="C34" s="154"/>
      <c r="D34" s="155"/>
      <c r="E34" s="155"/>
      <c r="F34" s="155"/>
      <c r="G34" s="155"/>
      <c r="H34" s="155"/>
      <c r="I34" s="155"/>
      <c r="J34" s="155"/>
      <c r="K34" s="155"/>
      <c r="L34" s="156"/>
      <c r="M34" s="1">
        <f>17721</f>
        <v>17721</v>
      </c>
    </row>
    <row r="35" spans="2:13">
      <c r="B35" s="129"/>
      <c r="C35" s="140"/>
      <c r="D35" s="141"/>
      <c r="E35" s="141"/>
      <c r="F35" s="141"/>
      <c r="G35" s="19">
        <f>SUM(G4:G32)</f>
        <v>38703222.950371698</v>
      </c>
      <c r="H35" s="20">
        <f>SUM(H4:H32)</f>
        <v>708832.34363451146</v>
      </c>
      <c r="I35" s="19">
        <f>SUM(I5:I32)</f>
        <v>63211322.716089487</v>
      </c>
      <c r="J35" s="20">
        <f>SUM(J5:J32)</f>
        <v>1089829.7215895297</v>
      </c>
      <c r="K35" s="81">
        <f>SUM(K4:K32)</f>
        <v>17721</v>
      </c>
      <c r="L35" s="106"/>
    </row>
    <row r="36" spans="2:13" ht="15.75" thickBot="1">
      <c r="B36" s="129"/>
      <c r="C36" s="142"/>
      <c r="D36" s="143"/>
      <c r="E36" s="143"/>
      <c r="F36" s="143"/>
      <c r="G36" s="143"/>
      <c r="H36" s="143"/>
      <c r="I36" s="45">
        <f>G35+I35</f>
        <v>101914545.66646118</v>
      </c>
      <c r="J36" s="46">
        <f>H35+K35</f>
        <v>726553.34363451146</v>
      </c>
      <c r="K36" s="46" t="s">
        <v>0</v>
      </c>
      <c r="L36" s="106"/>
    </row>
    <row r="37" spans="2:13" s="82" customFormat="1" ht="27.75" customHeight="1" thickBot="1">
      <c r="B37" s="129"/>
      <c r="C37" s="161" t="s">
        <v>136</v>
      </c>
      <c r="D37" s="162"/>
      <c r="E37" s="162"/>
      <c r="F37" s="162"/>
      <c r="G37" s="162"/>
      <c r="H37" s="162"/>
      <c r="I37" s="162"/>
      <c r="J37" s="165">
        <f>J35+J36</f>
        <v>1816383.0652240412</v>
      </c>
      <c r="K37" s="166"/>
      <c r="L37" s="106"/>
    </row>
    <row r="38" spans="2:13" s="82" customFormat="1" ht="27.75" customHeight="1" thickBot="1">
      <c r="B38" s="130"/>
      <c r="C38" s="163" t="s">
        <v>137</v>
      </c>
      <c r="D38" s="164"/>
      <c r="E38" s="164"/>
      <c r="F38" s="164"/>
      <c r="G38" s="164"/>
      <c r="H38" s="164"/>
      <c r="I38" s="164"/>
      <c r="J38" s="159">
        <f>J37+'NGC Fund Box #2'!J38</f>
        <v>1511596906.0011504</v>
      </c>
      <c r="K38" s="167"/>
      <c r="L38" s="108"/>
    </row>
    <row r="39" spans="2:13">
      <c r="L39" s="42"/>
    </row>
    <row r="40" spans="2:13">
      <c r="H40" s="1"/>
      <c r="J40" s="1"/>
      <c r="K40" s="35"/>
      <c r="L40"/>
    </row>
    <row r="41" spans="2:13">
      <c r="L41"/>
    </row>
    <row r="42" spans="2:13">
      <c r="L42"/>
    </row>
    <row r="43" spans="2:13">
      <c r="L43"/>
    </row>
    <row r="44" spans="2:13">
      <c r="L44"/>
    </row>
    <row r="45" spans="2:13">
      <c r="L45"/>
    </row>
    <row r="46" spans="2:13">
      <c r="L46"/>
    </row>
    <row r="47" spans="2:13">
      <c r="L47"/>
    </row>
    <row r="48" spans="2:13">
      <c r="L48"/>
    </row>
    <row r="49" spans="12:12">
      <c r="L49"/>
    </row>
    <row r="50" spans="12:12">
      <c r="L50"/>
    </row>
    <row r="51" spans="12:12">
      <c r="L51"/>
    </row>
    <row r="52" spans="12:12">
      <c r="L52"/>
    </row>
    <row r="53" spans="12:12">
      <c r="L53"/>
    </row>
    <row r="54" spans="12:12">
      <c r="L54"/>
    </row>
    <row r="55" spans="12:12">
      <c r="L55"/>
    </row>
    <row r="56" spans="12:12">
      <c r="L56"/>
    </row>
    <row r="57" spans="12:12">
      <c r="L57"/>
    </row>
    <row r="58" spans="12:12">
      <c r="L58"/>
    </row>
    <row r="59" spans="12:12">
      <c r="L59"/>
    </row>
    <row r="60" spans="12:12">
      <c r="L60"/>
    </row>
    <row r="61" spans="12:12">
      <c r="L61"/>
    </row>
    <row r="62" spans="12:12">
      <c r="L62"/>
    </row>
    <row r="63" spans="12:12">
      <c r="L63"/>
    </row>
    <row r="64" spans="12:12">
      <c r="L64"/>
    </row>
    <row r="65" spans="12:12">
      <c r="L65"/>
    </row>
    <row r="66" spans="12:12">
      <c r="L66"/>
    </row>
    <row r="67" spans="12:12">
      <c r="L67"/>
    </row>
    <row r="68" spans="12:12">
      <c r="L68" s="49"/>
    </row>
    <row r="69" spans="12:12">
      <c r="L69"/>
    </row>
    <row r="70" spans="12:12">
      <c r="L70"/>
    </row>
    <row r="71" spans="12:12">
      <c r="L71"/>
    </row>
    <row r="72" spans="12:12">
      <c r="L72"/>
    </row>
    <row r="73" spans="12:12">
      <c r="L73"/>
    </row>
    <row r="74" spans="12:12">
      <c r="L74"/>
    </row>
    <row r="75" spans="12:12">
      <c r="L75"/>
    </row>
    <row r="76" spans="12:12">
      <c r="L76"/>
    </row>
    <row r="77" spans="12:12">
      <c r="L77"/>
    </row>
    <row r="78" spans="12:12">
      <c r="L78"/>
    </row>
    <row r="79" spans="12:12">
      <c r="L79"/>
    </row>
    <row r="80" spans="12:12">
      <c r="L80"/>
    </row>
    <row r="81" spans="12:12">
      <c r="L81"/>
    </row>
    <row r="82" spans="12:12">
      <c r="L82"/>
    </row>
    <row r="83" spans="12:12">
      <c r="L83" s="59"/>
    </row>
    <row r="84" spans="12:12">
      <c r="L84"/>
    </row>
    <row r="85" spans="12:12">
      <c r="L85"/>
    </row>
    <row r="86" spans="12:12">
      <c r="L86"/>
    </row>
    <row r="87" spans="12:12">
      <c r="L87"/>
    </row>
    <row r="88" spans="12:12">
      <c r="L88"/>
    </row>
    <row r="89" spans="12:12">
      <c r="L89"/>
    </row>
    <row r="90" spans="12:12">
      <c r="L90"/>
    </row>
    <row r="91" spans="12:12">
      <c r="L91"/>
    </row>
    <row r="92" spans="12:12">
      <c r="L92"/>
    </row>
    <row r="93" spans="12:12">
      <c r="L93"/>
    </row>
    <row r="94" spans="12:12">
      <c r="L94"/>
    </row>
    <row r="95" spans="12:12">
      <c r="L95"/>
    </row>
    <row r="96" spans="12:12">
      <c r="L96"/>
    </row>
    <row r="97" spans="12:12">
      <c r="L97"/>
    </row>
    <row r="98" spans="12:12">
      <c r="L98"/>
    </row>
    <row r="99" spans="12:12">
      <c r="L99"/>
    </row>
    <row r="100" spans="12:12">
      <c r="L100"/>
    </row>
    <row r="101" spans="12:12">
      <c r="L101"/>
    </row>
    <row r="102" spans="12:12">
      <c r="L102"/>
    </row>
    <row r="103" spans="12:12">
      <c r="L103"/>
    </row>
    <row r="104" spans="12:12">
      <c r="L104"/>
    </row>
    <row r="105" spans="12:12">
      <c r="L105"/>
    </row>
    <row r="106" spans="12:12">
      <c r="L106"/>
    </row>
  </sheetData>
  <mergeCells count="11">
    <mergeCell ref="G2:H2"/>
    <mergeCell ref="I2:J2"/>
    <mergeCell ref="B3:B38"/>
    <mergeCell ref="C35:F35"/>
    <mergeCell ref="C36:H36"/>
    <mergeCell ref="C37:I37"/>
    <mergeCell ref="C38:I38"/>
    <mergeCell ref="C33:L34"/>
    <mergeCell ref="J37:K37"/>
    <mergeCell ref="J38:K38"/>
    <mergeCell ref="L35:L3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NGC Fund Box #1</vt:lpstr>
      <vt:lpstr>NGC Fund Box #2</vt:lpstr>
      <vt:lpstr>NGC Fund Box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matrix</dc:creator>
  <cp:lastModifiedBy>Nash Holdings</cp:lastModifiedBy>
  <dcterms:created xsi:type="dcterms:W3CDTF">2022-07-07T22:10:21Z</dcterms:created>
  <dcterms:modified xsi:type="dcterms:W3CDTF">2022-08-25T21:52:44Z</dcterms:modified>
</cp:coreProperties>
</file>